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negonf\Downloads\"/>
    </mc:Choice>
  </mc:AlternateContent>
  <bookViews>
    <workbookView xWindow="-105" yWindow="-105" windowWidth="19440" windowHeight="11760" tabRatio="927" activeTab="3"/>
  </bookViews>
  <sheets>
    <sheet name="Suino" sheetId="1" r:id="rId1"/>
    <sheet name="Suino REG" sheetId="26" r:id="rId2"/>
    <sheet name="Vitelli a carne bianca" sheetId="2" r:id="rId3"/>
    <sheet name="Vitelli a carne bianca REG" sheetId="27" r:id="rId4"/>
    <sheet name="Vitelli altre tipologie" sheetId="3" r:id="rId5"/>
    <sheet name="Vitelli altre tipologie REG" sheetId="28" r:id="rId6"/>
    <sheet name="Annutoli" sheetId="6" r:id="rId7"/>
    <sheet name="Annutoli REG" sheetId="29" r:id="rId8"/>
    <sheet name="Bovini" sheetId="4" r:id="rId9"/>
    <sheet name="Bovini REG" sheetId="30" r:id="rId10"/>
    <sheet name="Bufalini" sheetId="5" r:id="rId11"/>
    <sheet name="Bufalini REG" sheetId="31" r:id="rId12"/>
    <sheet name="Polli da carne" sheetId="7" r:id="rId13"/>
    <sheet name="Polli da carne REG" sheetId="32" r:id="rId14"/>
    <sheet name="Ovaiole" sheetId="9" r:id="rId15"/>
    <sheet name="Ovaiole REG" sheetId="33" r:id="rId16"/>
    <sheet name="Tacchini" sheetId="8" r:id="rId17"/>
    <sheet name="Tacchini REG" sheetId="34" r:id="rId18"/>
    <sheet name="Ratiti" sheetId="20" r:id="rId19"/>
    <sheet name="Ratiti REG" sheetId="35" r:id="rId20"/>
    <sheet name="Altri avicoli" sheetId="12" r:id="rId21"/>
    <sheet name="Altri avicoli REG" sheetId="36" r:id="rId22"/>
    <sheet name="Ovini" sheetId="10" r:id="rId23"/>
    <sheet name="Ovini REG" sheetId="37" r:id="rId24"/>
    <sheet name="Caprini" sheetId="11" r:id="rId25"/>
    <sheet name="Caprini REG" sheetId="38" r:id="rId26"/>
    <sheet name="Equidi" sheetId="13" r:id="rId27"/>
    <sheet name="Equidi REG" sheetId="39" r:id="rId28"/>
    <sheet name="Conigli" sheetId="14" r:id="rId29"/>
    <sheet name="Conigli REG" sheetId="40" r:id="rId30"/>
    <sheet name="Lepri" sheetId="15" r:id="rId31"/>
    <sheet name="Lepri REG" sheetId="41" r:id="rId32"/>
    <sheet name="Acquacoltura" sheetId="16" r:id="rId33"/>
    <sheet name="Acquacoltura REG" sheetId="42" r:id="rId34"/>
    <sheet name="Altre specie" sheetId="18" r:id="rId35"/>
    <sheet name="Altre specie REG" sheetId="43" r:id="rId36"/>
    <sheet name="Animali da pelliccia" sheetId="19" r:id="rId37"/>
    <sheet name="Animali da pelliccia REG" sheetId="44" r:id="rId38"/>
    <sheet name="TOTALE REG" sheetId="17" r:id="rId39"/>
    <sheet name="TOTALE ASL" sheetId="25" r:id="rId40"/>
    <sheet name="2021" sheetId="24" r:id="rId41"/>
    <sheet name="2020" sheetId="23" r:id="rId42"/>
    <sheet name="2019" sheetId="21" r:id="rId43"/>
    <sheet name="2018" sheetId="22" r:id="rId44"/>
  </sheets>
  <definedNames>
    <definedName name="_xlnm._FilterDatabase" localSheetId="0" hidden="1">Suino!$A$1:$AK$33</definedName>
    <definedName name="_xlnm._FilterDatabase" localSheetId="1" hidden="1">'Suino REG'!$A$1:$L$12</definedName>
    <definedName name="_xlnm._FilterDatabase" localSheetId="38" hidden="1">'TOTALE REG'!$A$2:$W$3</definedName>
    <definedName name="_xlnm._FilterDatabase" localSheetId="2" hidden="1">'Vitelli a carne bianca'!$A$1:$N$14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6" l="1"/>
  <c r="J15" i="16"/>
  <c r="I15" i="16" l="1"/>
  <c r="K15" i="16" l="1"/>
  <c r="E12" i="26" l="1"/>
  <c r="F12" i="26"/>
  <c r="F11" i="26"/>
  <c r="E11" i="26"/>
  <c r="D11" i="27"/>
  <c r="F10" i="28"/>
  <c r="G10" i="28"/>
  <c r="G10" i="29"/>
  <c r="F10" i="29"/>
  <c r="G10" i="30"/>
  <c r="F10" i="30"/>
  <c r="G10" i="31"/>
  <c r="F10" i="31"/>
  <c r="D11" i="32"/>
  <c r="D11" i="33"/>
  <c r="D11" i="34"/>
  <c r="D11" i="36"/>
  <c r="G10" i="37"/>
  <c r="F10" i="37"/>
  <c r="G10" i="38"/>
  <c r="F10" i="38"/>
  <c r="D11" i="39"/>
  <c r="G9" i="40"/>
  <c r="F9" i="40"/>
  <c r="G9" i="41"/>
  <c r="F9" i="41"/>
  <c r="D9" i="42"/>
  <c r="D10" i="43"/>
  <c r="D10" i="44"/>
  <c r="D11" i="35"/>
  <c r="B6" i="44" l="1"/>
  <c r="C3" i="44"/>
  <c r="C3" i="42"/>
  <c r="I3" i="41"/>
  <c r="D3" i="41"/>
  <c r="I3" i="40"/>
  <c r="D3" i="40"/>
  <c r="I3" i="38"/>
  <c r="D3" i="38"/>
  <c r="I3" i="37"/>
  <c r="D3" i="37"/>
  <c r="C3" i="36"/>
  <c r="C3" i="35"/>
  <c r="C3" i="34"/>
  <c r="C3" i="33"/>
  <c r="C3" i="32"/>
  <c r="I3" i="31"/>
  <c r="D3" i="31"/>
  <c r="I3" i="30"/>
  <c r="D3" i="30"/>
  <c r="I3" i="29"/>
  <c r="D3" i="29"/>
  <c r="I3" i="28"/>
  <c r="D3" i="28"/>
  <c r="C3" i="27"/>
  <c r="J5" i="26"/>
  <c r="E3" i="26"/>
  <c r="B7" i="44" l="1"/>
  <c r="B6" i="27" l="1"/>
  <c r="D6" i="19"/>
  <c r="D7" i="19"/>
  <c r="V3" i="25" s="1"/>
  <c r="D8" i="19"/>
  <c r="V4" i="25" s="1"/>
  <c r="D9" i="19"/>
  <c r="V5" i="25" s="1"/>
  <c r="D10" i="19"/>
  <c r="V6" i="25" s="1"/>
  <c r="D11" i="19"/>
  <c r="V7" i="25" s="1"/>
  <c r="D12" i="19"/>
  <c r="V8" i="25" s="1"/>
  <c r="D13" i="19"/>
  <c r="V9" i="25" s="1"/>
  <c r="D14" i="19"/>
  <c r="V10" i="25" s="1"/>
  <c r="D6" i="11"/>
  <c r="I6" i="11"/>
  <c r="D7" i="11"/>
  <c r="I7" i="11"/>
  <c r="J7" i="11" s="1"/>
  <c r="D8" i="11"/>
  <c r="G8" i="11" s="1"/>
  <c r="I8" i="11"/>
  <c r="J8" i="11" s="1"/>
  <c r="D9" i="11"/>
  <c r="I9" i="11"/>
  <c r="J9" i="11" s="1"/>
  <c r="D10" i="11"/>
  <c r="I10" i="11"/>
  <c r="C10" i="11" s="1"/>
  <c r="D11" i="11"/>
  <c r="I11" i="11"/>
  <c r="C11" i="11" s="1"/>
  <c r="D12" i="11"/>
  <c r="I12" i="11"/>
  <c r="C12" i="11" s="1"/>
  <c r="D13" i="11"/>
  <c r="I13" i="11"/>
  <c r="C13" i="11" s="1"/>
  <c r="D14" i="11"/>
  <c r="I14" i="11"/>
  <c r="J14" i="11" s="1"/>
  <c r="D6" i="10"/>
  <c r="F6" i="10" s="1"/>
  <c r="I6" i="10"/>
  <c r="J6" i="10" s="1"/>
  <c r="D7" i="10"/>
  <c r="F7" i="10" s="1"/>
  <c r="I7" i="10"/>
  <c r="J7" i="10" s="1"/>
  <c r="D8" i="10"/>
  <c r="F8" i="10" s="1"/>
  <c r="I8" i="10"/>
  <c r="J8" i="10" s="1"/>
  <c r="L8" i="10"/>
  <c r="D9" i="10"/>
  <c r="F9" i="10" s="1"/>
  <c r="I9" i="10"/>
  <c r="J9" i="10" s="1"/>
  <c r="D10" i="10"/>
  <c r="G10" i="10" s="1"/>
  <c r="I10" i="10"/>
  <c r="J10" i="10" s="1"/>
  <c r="L10" i="10"/>
  <c r="D11" i="10"/>
  <c r="F11" i="10" s="1"/>
  <c r="I11" i="10"/>
  <c r="J11" i="10" s="1"/>
  <c r="D12" i="10"/>
  <c r="G12" i="10" s="1"/>
  <c r="I12" i="10"/>
  <c r="C12" i="10" s="1"/>
  <c r="D13" i="10"/>
  <c r="F13" i="10" s="1"/>
  <c r="I13" i="10"/>
  <c r="J13" i="10" s="1"/>
  <c r="L13" i="10"/>
  <c r="D14" i="10"/>
  <c r="M14" i="10" s="1"/>
  <c r="G14" i="10"/>
  <c r="I14" i="10"/>
  <c r="J14" i="10" s="1"/>
  <c r="L14" i="10"/>
  <c r="J8" i="18"/>
  <c r="H8" i="18"/>
  <c r="J12" i="18"/>
  <c r="H12" i="18"/>
  <c r="C6" i="16"/>
  <c r="C7" i="16"/>
  <c r="H7" i="16" s="1"/>
  <c r="C8" i="16"/>
  <c r="J8" i="16" s="1"/>
  <c r="C9" i="16"/>
  <c r="E9" i="16" s="1"/>
  <c r="J9" i="16"/>
  <c r="C10" i="16"/>
  <c r="E10" i="16" s="1"/>
  <c r="C11" i="16"/>
  <c r="H11" i="16" s="1"/>
  <c r="F11" i="16"/>
  <c r="C12" i="16"/>
  <c r="J12" i="16" s="1"/>
  <c r="C13" i="16"/>
  <c r="E13" i="16" s="1"/>
  <c r="C14" i="16"/>
  <c r="E14" i="16" s="1"/>
  <c r="H7" i="13"/>
  <c r="J8" i="13"/>
  <c r="H8" i="13"/>
  <c r="H11" i="13"/>
  <c r="J12" i="13"/>
  <c r="M6" i="15"/>
  <c r="L8" i="15"/>
  <c r="M8" i="15"/>
  <c r="M9" i="15"/>
  <c r="L10" i="15"/>
  <c r="M11" i="15"/>
  <c r="L6" i="14"/>
  <c r="M6" i="14"/>
  <c r="L9" i="14"/>
  <c r="M10" i="14"/>
  <c r="N10" i="14" s="1"/>
  <c r="M11" i="14"/>
  <c r="L11" i="14"/>
  <c r="L12" i="14"/>
  <c r="M13" i="14"/>
  <c r="L14" i="14"/>
  <c r="C6" i="12"/>
  <c r="H6" i="12" s="1"/>
  <c r="C7" i="12"/>
  <c r="F7" i="12" s="1"/>
  <c r="C8" i="12"/>
  <c r="F8" i="12" s="1"/>
  <c r="C9" i="12"/>
  <c r="E9" i="12" s="1"/>
  <c r="C10" i="12"/>
  <c r="F10" i="12" s="1"/>
  <c r="C11" i="12"/>
  <c r="F11" i="12" s="1"/>
  <c r="C12" i="12"/>
  <c r="F12" i="12" s="1"/>
  <c r="C13" i="12"/>
  <c r="E13" i="12" s="1"/>
  <c r="C14" i="12"/>
  <c r="H8" i="20"/>
  <c r="H9" i="20"/>
  <c r="H13" i="20"/>
  <c r="H7" i="8"/>
  <c r="H10" i="8"/>
  <c r="C6" i="9"/>
  <c r="C7" i="9"/>
  <c r="F7" i="9" s="1"/>
  <c r="C8" i="9"/>
  <c r="F8" i="9" s="1"/>
  <c r="C9" i="9"/>
  <c r="F9" i="9" s="1"/>
  <c r="C10" i="9"/>
  <c r="E10" i="9" s="1"/>
  <c r="F10" i="9"/>
  <c r="H10" i="9"/>
  <c r="C11" i="9"/>
  <c r="F11" i="9" s="1"/>
  <c r="C12" i="9"/>
  <c r="F12" i="9" s="1"/>
  <c r="C13" i="9"/>
  <c r="E13" i="9" s="1"/>
  <c r="C14" i="9"/>
  <c r="E14" i="9" s="1"/>
  <c r="H13" i="7"/>
  <c r="J14" i="7"/>
  <c r="M9" i="10" l="1"/>
  <c r="J13" i="16"/>
  <c r="G9" i="10"/>
  <c r="J10" i="9"/>
  <c r="I10" i="9" s="1"/>
  <c r="K10" i="9" s="1"/>
  <c r="D10" i="9" s="1"/>
  <c r="G10" i="9" s="1"/>
  <c r="K6" i="25" s="1"/>
  <c r="F13" i="16"/>
  <c r="C14" i="10"/>
  <c r="L12" i="10"/>
  <c r="V2" i="25"/>
  <c r="V11" i="25" s="1"/>
  <c r="C6" i="44"/>
  <c r="B6" i="43"/>
  <c r="E6" i="16"/>
  <c r="B6" i="42"/>
  <c r="E11" i="16"/>
  <c r="F9" i="16"/>
  <c r="F7" i="16"/>
  <c r="H12" i="16"/>
  <c r="E7" i="16"/>
  <c r="H8" i="16"/>
  <c r="L14" i="15"/>
  <c r="E6" i="41"/>
  <c r="N8" i="15"/>
  <c r="P8" i="15" s="1"/>
  <c r="S4" i="25" s="1"/>
  <c r="M14" i="15"/>
  <c r="L9" i="15"/>
  <c r="N9" i="15"/>
  <c r="N6" i="15"/>
  <c r="L6" i="15"/>
  <c r="C6" i="41"/>
  <c r="I6" i="41"/>
  <c r="H6" i="41"/>
  <c r="M8" i="14"/>
  <c r="N13" i="14"/>
  <c r="L13" i="14"/>
  <c r="P13" i="14" s="1"/>
  <c r="R9" i="25" s="1"/>
  <c r="N6" i="14"/>
  <c r="P6" i="14" s="1"/>
  <c r="M12" i="14"/>
  <c r="H12" i="13"/>
  <c r="B6" i="39"/>
  <c r="B7" i="39" s="1"/>
  <c r="C14" i="11"/>
  <c r="L14" i="11"/>
  <c r="M14" i="11"/>
  <c r="L13" i="11"/>
  <c r="M13" i="11"/>
  <c r="M12" i="11"/>
  <c r="L12" i="11"/>
  <c r="L11" i="11"/>
  <c r="M11" i="11"/>
  <c r="M10" i="11"/>
  <c r="L10" i="11"/>
  <c r="L7" i="11"/>
  <c r="M7" i="11"/>
  <c r="L6" i="11"/>
  <c r="M6" i="11"/>
  <c r="C6" i="38"/>
  <c r="L8" i="11"/>
  <c r="M8" i="11"/>
  <c r="J6" i="11"/>
  <c r="H6" i="38"/>
  <c r="H7" i="38" s="1"/>
  <c r="G14" i="11"/>
  <c r="G13" i="11"/>
  <c r="G12" i="11"/>
  <c r="G11" i="11"/>
  <c r="G10" i="11"/>
  <c r="L9" i="11"/>
  <c r="M9" i="11"/>
  <c r="C8" i="11"/>
  <c r="G6" i="11"/>
  <c r="F14" i="11"/>
  <c r="F13" i="11"/>
  <c r="F12" i="11"/>
  <c r="F11" i="11"/>
  <c r="F10" i="11"/>
  <c r="F6" i="11"/>
  <c r="C13" i="10"/>
  <c r="F12" i="10"/>
  <c r="M10" i="10"/>
  <c r="F10" i="10"/>
  <c r="C9" i="10"/>
  <c r="G8" i="10"/>
  <c r="H6" i="37"/>
  <c r="H7" i="37" s="1"/>
  <c r="M13" i="10"/>
  <c r="G13" i="10"/>
  <c r="J12" i="10"/>
  <c r="I6" i="37" s="1"/>
  <c r="I7" i="37" s="1"/>
  <c r="C10" i="10"/>
  <c r="M6" i="10"/>
  <c r="C6" i="37"/>
  <c r="F6" i="12"/>
  <c r="B6" i="35"/>
  <c r="B7" i="35" s="1"/>
  <c r="E9" i="9"/>
  <c r="E6" i="9"/>
  <c r="B6" i="33"/>
  <c r="B7" i="33" s="1"/>
  <c r="J12" i="9"/>
  <c r="J8" i="9"/>
  <c r="J13" i="7"/>
  <c r="B7" i="27"/>
  <c r="C8" i="26"/>
  <c r="I8" i="26"/>
  <c r="H10" i="12"/>
  <c r="B6" i="36"/>
  <c r="J8" i="8"/>
  <c r="J12" i="8"/>
  <c r="I12" i="8" s="1"/>
  <c r="H6" i="8"/>
  <c r="B6" i="34"/>
  <c r="H11" i="8"/>
  <c r="B6" i="32"/>
  <c r="J10" i="7"/>
  <c r="H9" i="7"/>
  <c r="F8" i="11"/>
  <c r="C7" i="11"/>
  <c r="J13" i="11"/>
  <c r="J12" i="11"/>
  <c r="J11" i="11"/>
  <c r="J10" i="11"/>
  <c r="G9" i="11"/>
  <c r="F9" i="11"/>
  <c r="C9" i="11"/>
  <c r="G7" i="11"/>
  <c r="F7" i="11"/>
  <c r="C6" i="11"/>
  <c r="F14" i="10"/>
  <c r="N14" i="10" s="1"/>
  <c r="C11" i="10"/>
  <c r="M7" i="10"/>
  <c r="M8" i="10"/>
  <c r="N8" i="10" s="1"/>
  <c r="P8" i="10" s="1"/>
  <c r="G6" i="10"/>
  <c r="M11" i="10"/>
  <c r="L9" i="10"/>
  <c r="M12" i="10"/>
  <c r="N12" i="10" s="1"/>
  <c r="P12" i="10" s="1"/>
  <c r="L11" i="10"/>
  <c r="C6" i="10"/>
  <c r="G7" i="10"/>
  <c r="L7" i="10"/>
  <c r="C7" i="10"/>
  <c r="G11" i="10"/>
  <c r="C8" i="10"/>
  <c r="L6" i="10"/>
  <c r="H11" i="18"/>
  <c r="J11" i="18"/>
  <c r="I11" i="18" s="1"/>
  <c r="H7" i="18"/>
  <c r="J7" i="18"/>
  <c r="H10" i="18"/>
  <c r="J10" i="18"/>
  <c r="H14" i="18"/>
  <c r="J14" i="18"/>
  <c r="J13" i="18"/>
  <c r="I13" i="18" s="1"/>
  <c r="J9" i="18"/>
  <c r="I9" i="18" s="1"/>
  <c r="H13" i="18"/>
  <c r="H9" i="18"/>
  <c r="I8" i="18"/>
  <c r="K8" i="18" s="1"/>
  <c r="J6" i="18"/>
  <c r="H6" i="18"/>
  <c r="I13" i="16"/>
  <c r="I9" i="16"/>
  <c r="F12" i="16"/>
  <c r="F8" i="16"/>
  <c r="H13" i="16"/>
  <c r="E12" i="16"/>
  <c r="H9" i="16"/>
  <c r="E8" i="16"/>
  <c r="I8" i="16" s="1"/>
  <c r="J14" i="16"/>
  <c r="J10" i="16"/>
  <c r="J6" i="16"/>
  <c r="H14" i="16"/>
  <c r="H10" i="16"/>
  <c r="H6" i="16"/>
  <c r="J11" i="16"/>
  <c r="I11" i="16" s="1"/>
  <c r="K11" i="16" s="1"/>
  <c r="J7" i="16"/>
  <c r="I7" i="16" s="1"/>
  <c r="K7" i="16" s="1"/>
  <c r="F10" i="16"/>
  <c r="F6" i="16"/>
  <c r="F14" i="16"/>
  <c r="I8" i="13"/>
  <c r="J13" i="13"/>
  <c r="J9" i="13"/>
  <c r="H13" i="13"/>
  <c r="I12" i="13"/>
  <c r="H9" i="13"/>
  <c r="J14" i="13"/>
  <c r="I14" i="13" s="1"/>
  <c r="J10" i="13"/>
  <c r="J6" i="13"/>
  <c r="H14" i="13"/>
  <c r="H10" i="13"/>
  <c r="H6" i="13"/>
  <c r="J11" i="13"/>
  <c r="I11" i="13" s="1"/>
  <c r="K11" i="13" s="1"/>
  <c r="J7" i="13"/>
  <c r="N11" i="15"/>
  <c r="L11" i="15"/>
  <c r="M12" i="15"/>
  <c r="M13" i="15"/>
  <c r="L12" i="15"/>
  <c r="L13" i="15"/>
  <c r="L7" i="15"/>
  <c r="M7" i="15"/>
  <c r="N7" i="15" s="1"/>
  <c r="M10" i="15"/>
  <c r="N10" i="15" s="1"/>
  <c r="N8" i="14"/>
  <c r="L7" i="14"/>
  <c r="M7" i="14"/>
  <c r="L10" i="14"/>
  <c r="M9" i="14"/>
  <c r="L8" i="14"/>
  <c r="N12" i="14"/>
  <c r="N11" i="14"/>
  <c r="M14" i="14"/>
  <c r="N14" i="14" s="1"/>
  <c r="P14" i="14" s="1"/>
  <c r="F13" i="12"/>
  <c r="E7" i="12"/>
  <c r="H7" i="12"/>
  <c r="J7" i="12"/>
  <c r="J10" i="12"/>
  <c r="E10" i="12"/>
  <c r="H13" i="12"/>
  <c r="J13" i="12"/>
  <c r="F9" i="12"/>
  <c r="J6" i="12"/>
  <c r="E6" i="12"/>
  <c r="E12" i="12"/>
  <c r="H12" i="12"/>
  <c r="J12" i="12"/>
  <c r="H9" i="12"/>
  <c r="J9" i="12"/>
  <c r="J14" i="12"/>
  <c r="E14" i="12"/>
  <c r="H14" i="12"/>
  <c r="E8" i="12"/>
  <c r="H8" i="12"/>
  <c r="J8" i="12"/>
  <c r="F14" i="12"/>
  <c r="E11" i="12"/>
  <c r="H11" i="12"/>
  <c r="J11" i="12"/>
  <c r="H12" i="20"/>
  <c r="J12" i="20"/>
  <c r="I12" i="20" s="1"/>
  <c r="H11" i="20"/>
  <c r="J11" i="20"/>
  <c r="H14" i="20"/>
  <c r="J14" i="20"/>
  <c r="I14" i="20" s="1"/>
  <c r="H7" i="20"/>
  <c r="J7" i="20"/>
  <c r="H10" i="20"/>
  <c r="J10" i="20"/>
  <c r="J9" i="20"/>
  <c r="E6" i="35"/>
  <c r="E7" i="35" s="1"/>
  <c r="J13" i="20"/>
  <c r="J6" i="20"/>
  <c r="I6" i="20" s="1"/>
  <c r="H6" i="20"/>
  <c r="J8" i="20"/>
  <c r="I8" i="20" s="1"/>
  <c r="H14" i="8"/>
  <c r="J14" i="8"/>
  <c r="I14" i="8" s="1"/>
  <c r="J11" i="8"/>
  <c r="I8" i="8"/>
  <c r="H8" i="8"/>
  <c r="H13" i="8"/>
  <c r="J13" i="8"/>
  <c r="J7" i="8"/>
  <c r="E6" i="34"/>
  <c r="H12" i="8"/>
  <c r="H9" i="8"/>
  <c r="J9" i="8"/>
  <c r="I9" i="8" s="1"/>
  <c r="J10" i="8"/>
  <c r="I10" i="8" s="1"/>
  <c r="K10" i="8" s="1"/>
  <c r="J6" i="8"/>
  <c r="I6" i="8" s="1"/>
  <c r="K6" i="8" s="1"/>
  <c r="H14" i="9"/>
  <c r="E12" i="9"/>
  <c r="I12" i="9" s="1"/>
  <c r="H12" i="9"/>
  <c r="F14" i="9"/>
  <c r="E7" i="9"/>
  <c r="H7" i="9"/>
  <c r="J7" i="9"/>
  <c r="J6" i="9"/>
  <c r="H9" i="9"/>
  <c r="J9" i="9"/>
  <c r="E11" i="9"/>
  <c r="H11" i="9"/>
  <c r="J11" i="9"/>
  <c r="I11" i="9" s="1"/>
  <c r="H6" i="9"/>
  <c r="F13" i="9"/>
  <c r="F6" i="9"/>
  <c r="H13" i="9"/>
  <c r="J13" i="9"/>
  <c r="J14" i="9"/>
  <c r="E8" i="9"/>
  <c r="H8" i="9"/>
  <c r="H14" i="7"/>
  <c r="J6" i="7"/>
  <c r="H11" i="7"/>
  <c r="J11" i="7"/>
  <c r="J12" i="7"/>
  <c r="H6" i="7"/>
  <c r="H7" i="7"/>
  <c r="J7" i="7"/>
  <c r="H12" i="7"/>
  <c r="H10" i="7"/>
  <c r="J9" i="7"/>
  <c r="I9" i="7" s="1"/>
  <c r="H8" i="7"/>
  <c r="J8" i="7"/>
  <c r="I8" i="7" s="1"/>
  <c r="I6" i="31"/>
  <c r="I7" i="31" s="1"/>
  <c r="I6" i="4"/>
  <c r="I7" i="4"/>
  <c r="J7" i="4" s="1"/>
  <c r="I8" i="4"/>
  <c r="J8" i="4" s="1"/>
  <c r="I9" i="4"/>
  <c r="J9" i="4" s="1"/>
  <c r="I10" i="4"/>
  <c r="J10" i="4" s="1"/>
  <c r="I11" i="4"/>
  <c r="I12" i="4"/>
  <c r="J12" i="4" s="1"/>
  <c r="I13" i="4"/>
  <c r="J13" i="4" s="1"/>
  <c r="I14" i="4"/>
  <c r="J14" i="4" s="1"/>
  <c r="D6" i="4"/>
  <c r="L6" i="4" s="1"/>
  <c r="D7" i="4"/>
  <c r="L7" i="4" s="1"/>
  <c r="D8" i="4"/>
  <c r="M8" i="4" s="1"/>
  <c r="D9" i="4"/>
  <c r="F9" i="4" s="1"/>
  <c r="D10" i="4"/>
  <c r="F10" i="4" s="1"/>
  <c r="D11" i="4"/>
  <c r="M11" i="4" s="1"/>
  <c r="D12" i="4"/>
  <c r="L12" i="4" s="1"/>
  <c r="D13" i="4"/>
  <c r="L13" i="4" s="1"/>
  <c r="D14" i="4"/>
  <c r="M14" i="4" s="1"/>
  <c r="I8" i="9" l="1"/>
  <c r="E6" i="42"/>
  <c r="E6" i="37"/>
  <c r="E7" i="37" s="1"/>
  <c r="I14" i="9"/>
  <c r="N10" i="10"/>
  <c r="P10" i="10" s="1"/>
  <c r="E10" i="10" s="1"/>
  <c r="H10" i="10" s="1"/>
  <c r="K10" i="10" s="1"/>
  <c r="O6" i="25" s="1"/>
  <c r="C7" i="4"/>
  <c r="I9" i="9"/>
  <c r="I13" i="12"/>
  <c r="I7" i="12"/>
  <c r="N13" i="10"/>
  <c r="N9" i="10"/>
  <c r="U3" i="17"/>
  <c r="C7" i="44"/>
  <c r="I12" i="18"/>
  <c r="I14" i="18"/>
  <c r="I7" i="18"/>
  <c r="K7" i="18" s="1"/>
  <c r="E6" i="43"/>
  <c r="D6" i="43"/>
  <c r="I14" i="16"/>
  <c r="I12" i="16"/>
  <c r="D12" i="16" s="1"/>
  <c r="G12" i="16" s="1"/>
  <c r="T8" i="25" s="1"/>
  <c r="D6" i="42"/>
  <c r="P6" i="15"/>
  <c r="B6" i="41"/>
  <c r="F6" i="41"/>
  <c r="S2" i="25"/>
  <c r="S5" i="25"/>
  <c r="P9" i="15"/>
  <c r="N14" i="15"/>
  <c r="P14" i="15" s="1"/>
  <c r="S10" i="25" s="1"/>
  <c r="R10" i="25"/>
  <c r="R2" i="25"/>
  <c r="E6" i="39"/>
  <c r="E7" i="39" s="1"/>
  <c r="I7" i="13"/>
  <c r="K7" i="13" s="1"/>
  <c r="I10" i="13"/>
  <c r="K10" i="13" s="1"/>
  <c r="Q6" i="25" s="1"/>
  <c r="D6" i="39"/>
  <c r="D7" i="39" s="1"/>
  <c r="E6" i="38"/>
  <c r="E7" i="38" s="1"/>
  <c r="N9" i="11"/>
  <c r="P9" i="11" s="1"/>
  <c r="I6" i="38"/>
  <c r="I7" i="38" s="1"/>
  <c r="N6" i="11"/>
  <c r="N8" i="11"/>
  <c r="P6" i="11"/>
  <c r="N10" i="11"/>
  <c r="N14" i="11"/>
  <c r="P14" i="11" s="1"/>
  <c r="F6" i="38"/>
  <c r="F7" i="38" s="1"/>
  <c r="N7" i="11"/>
  <c r="P7" i="11" s="1"/>
  <c r="N11" i="11"/>
  <c r="N12" i="11"/>
  <c r="P12" i="11" s="1"/>
  <c r="C7" i="38"/>
  <c r="B6" i="38"/>
  <c r="B7" i="38" s="1"/>
  <c r="N13" i="11"/>
  <c r="N11" i="10"/>
  <c r="P11" i="10" s="1"/>
  <c r="E11" i="10" s="1"/>
  <c r="H11" i="10" s="1"/>
  <c r="K11" i="10" s="1"/>
  <c r="O7" i="25" s="1"/>
  <c r="B6" i="37"/>
  <c r="B7" i="37" s="1"/>
  <c r="C7" i="37"/>
  <c r="N6" i="10"/>
  <c r="P6" i="10" s="1"/>
  <c r="F6" i="37"/>
  <c r="F7" i="37" s="1"/>
  <c r="I11" i="12"/>
  <c r="B7" i="36"/>
  <c r="I12" i="12"/>
  <c r="K12" i="12" s="1"/>
  <c r="D12" i="12" s="1"/>
  <c r="G12" i="12" s="1"/>
  <c r="N8" i="25" s="1"/>
  <c r="E6" i="36"/>
  <c r="I10" i="20"/>
  <c r="D6" i="35"/>
  <c r="D7" i="35" s="1"/>
  <c r="I11" i="20"/>
  <c r="K8" i="20"/>
  <c r="M4" i="25" s="1"/>
  <c r="D6" i="34"/>
  <c r="E6" i="33"/>
  <c r="E7" i="33" s="1"/>
  <c r="I7" i="9"/>
  <c r="D6" i="33"/>
  <c r="D7" i="33" s="1"/>
  <c r="I10" i="7"/>
  <c r="M12" i="5"/>
  <c r="L12" i="5"/>
  <c r="L8" i="5"/>
  <c r="M8" i="5"/>
  <c r="H6" i="31"/>
  <c r="H7" i="31" s="1"/>
  <c r="L11" i="5"/>
  <c r="M11" i="5"/>
  <c r="M7" i="5"/>
  <c r="L7" i="5"/>
  <c r="L14" i="5"/>
  <c r="M14" i="5"/>
  <c r="N14" i="5" s="1"/>
  <c r="L10" i="5"/>
  <c r="M10" i="5"/>
  <c r="N10" i="5" s="1"/>
  <c r="L6" i="5"/>
  <c r="M6" i="5"/>
  <c r="N6" i="5" s="1"/>
  <c r="P6" i="5" s="1"/>
  <c r="C6" i="31"/>
  <c r="L13" i="5"/>
  <c r="M13" i="5"/>
  <c r="L9" i="5"/>
  <c r="M9" i="5"/>
  <c r="N9" i="5" s="1"/>
  <c r="E6" i="31"/>
  <c r="E7" i="31" s="1"/>
  <c r="C14" i="4"/>
  <c r="G12" i="4"/>
  <c r="F11" i="4"/>
  <c r="N11" i="4" s="1"/>
  <c r="P11" i="4" s="1"/>
  <c r="E11" i="4" s="1"/>
  <c r="H11" i="4" s="1"/>
  <c r="G6" i="4"/>
  <c r="L14" i="4"/>
  <c r="L11" i="4"/>
  <c r="L8" i="4"/>
  <c r="C13" i="4"/>
  <c r="G13" i="4"/>
  <c r="F12" i="4"/>
  <c r="G7" i="4"/>
  <c r="F6" i="4"/>
  <c r="M13" i="4"/>
  <c r="M12" i="4"/>
  <c r="N12" i="4" s="1"/>
  <c r="P12" i="4" s="1"/>
  <c r="M10" i="4"/>
  <c r="M9" i="4"/>
  <c r="M7" i="4"/>
  <c r="M6" i="4"/>
  <c r="C9" i="4"/>
  <c r="G14" i="4"/>
  <c r="F13" i="4"/>
  <c r="C11" i="4"/>
  <c r="G10" i="4"/>
  <c r="G9" i="4"/>
  <c r="G8" i="4"/>
  <c r="F7" i="4"/>
  <c r="L10" i="4"/>
  <c r="L9" i="4"/>
  <c r="C6" i="30"/>
  <c r="C8" i="4"/>
  <c r="F14" i="4"/>
  <c r="N14" i="4" s="1"/>
  <c r="G11" i="4"/>
  <c r="F8" i="4"/>
  <c r="N8" i="4" s="1"/>
  <c r="C6" i="4"/>
  <c r="H6" i="30"/>
  <c r="H7" i="30" s="1"/>
  <c r="B8" i="26"/>
  <c r="I9" i="12"/>
  <c r="K9" i="12" s="1"/>
  <c r="D9" i="12" s="1"/>
  <c r="G9" i="12" s="1"/>
  <c r="N5" i="25" s="1"/>
  <c r="D6" i="36"/>
  <c r="K9" i="7"/>
  <c r="B7" i="32"/>
  <c r="I13" i="7"/>
  <c r="K13" i="7" s="1"/>
  <c r="J9" i="25" s="1"/>
  <c r="I11" i="8"/>
  <c r="K11" i="8" s="1"/>
  <c r="L7" i="25" s="1"/>
  <c r="B7" i="34"/>
  <c r="L2" i="25"/>
  <c r="I14" i="7"/>
  <c r="I7" i="7"/>
  <c r="E6" i="32"/>
  <c r="J5" i="25"/>
  <c r="D6" i="32"/>
  <c r="P14" i="10"/>
  <c r="E14" i="10" s="1"/>
  <c r="H14" i="10" s="1"/>
  <c r="K14" i="10" s="1"/>
  <c r="O10" i="25" s="1"/>
  <c r="N7" i="10"/>
  <c r="P7" i="10" s="1"/>
  <c r="E7" i="10" s="1"/>
  <c r="H7" i="10" s="1"/>
  <c r="K7" i="10" s="1"/>
  <c r="O3" i="25" s="1"/>
  <c r="P9" i="10"/>
  <c r="E9" i="10" s="1"/>
  <c r="H9" i="10" s="1"/>
  <c r="K9" i="10" s="1"/>
  <c r="O5" i="25" s="1"/>
  <c r="E8" i="10"/>
  <c r="H8" i="10" s="1"/>
  <c r="K8" i="10" s="1"/>
  <c r="O4" i="25" s="1"/>
  <c r="E12" i="10"/>
  <c r="H12" i="10" s="1"/>
  <c r="K12" i="10" s="1"/>
  <c r="O8" i="25" s="1"/>
  <c r="K14" i="18"/>
  <c r="U4" i="25"/>
  <c r="I6" i="18"/>
  <c r="K11" i="18"/>
  <c r="K9" i="18"/>
  <c r="I10" i="18"/>
  <c r="K10" i="18" s="1"/>
  <c r="K13" i="18"/>
  <c r="K8" i="16"/>
  <c r="D8" i="16" s="1"/>
  <c r="G8" i="16" s="1"/>
  <c r="T4" i="25" s="1"/>
  <c r="K12" i="16"/>
  <c r="D11" i="16"/>
  <c r="G11" i="16" s="1"/>
  <c r="T7" i="25" s="1"/>
  <c r="K9" i="16"/>
  <c r="D9" i="16" s="1"/>
  <c r="G9" i="16" s="1"/>
  <c r="T5" i="25" s="1"/>
  <c r="K13" i="16"/>
  <c r="D13" i="16" s="1"/>
  <c r="G13" i="16" s="1"/>
  <c r="T9" i="25" s="1"/>
  <c r="I6" i="16"/>
  <c r="I10" i="16"/>
  <c r="K10" i="16" s="1"/>
  <c r="D10" i="16" s="1"/>
  <c r="G10" i="16" s="1"/>
  <c r="T6" i="25" s="1"/>
  <c r="D7" i="16"/>
  <c r="G7" i="16" s="1"/>
  <c r="T3" i="25" s="1"/>
  <c r="K14" i="16"/>
  <c r="D14" i="16" s="1"/>
  <c r="G14" i="16" s="1"/>
  <c r="T10" i="25" s="1"/>
  <c r="K12" i="13"/>
  <c r="Q8" i="25" s="1"/>
  <c r="K14" i="13"/>
  <c r="Q10" i="25" s="1"/>
  <c r="I9" i="13"/>
  <c r="I13" i="13"/>
  <c r="Q7" i="25"/>
  <c r="Q3" i="25"/>
  <c r="I6" i="13"/>
  <c r="K8" i="13"/>
  <c r="Q4" i="25" s="1"/>
  <c r="P10" i="15"/>
  <c r="S6" i="25" s="1"/>
  <c r="N13" i="15"/>
  <c r="P13" i="15" s="1"/>
  <c r="S9" i="25" s="1"/>
  <c r="P11" i="15"/>
  <c r="S7" i="25" s="1"/>
  <c r="N12" i="15"/>
  <c r="P12" i="15" s="1"/>
  <c r="P7" i="15"/>
  <c r="S3" i="25" s="1"/>
  <c r="P12" i="14"/>
  <c r="R8" i="25" s="1"/>
  <c r="P11" i="14"/>
  <c r="R7" i="25" s="1"/>
  <c r="P8" i="14"/>
  <c r="R4" i="25" s="1"/>
  <c r="N9" i="14"/>
  <c r="P10" i="14"/>
  <c r="R6" i="25" s="1"/>
  <c r="N7" i="14"/>
  <c r="P7" i="14" s="1"/>
  <c r="R3" i="25" s="1"/>
  <c r="K7" i="12"/>
  <c r="D7" i="12" s="1"/>
  <c r="G7" i="12" s="1"/>
  <c r="N3" i="25" s="1"/>
  <c r="I6" i="12"/>
  <c r="K13" i="12"/>
  <c r="D13" i="12" s="1"/>
  <c r="G13" i="12" s="1"/>
  <c r="N9" i="25" s="1"/>
  <c r="I8" i="12"/>
  <c r="K11" i="12"/>
  <c r="D11" i="12" s="1"/>
  <c r="G11" i="12" s="1"/>
  <c r="N7" i="25" s="1"/>
  <c r="I14" i="12"/>
  <c r="K14" i="12" s="1"/>
  <c r="I10" i="12"/>
  <c r="I13" i="20"/>
  <c r="I9" i="20"/>
  <c r="K14" i="20"/>
  <c r="M10" i="25" s="1"/>
  <c r="K12" i="20"/>
  <c r="M8" i="25" s="1"/>
  <c r="K6" i="20"/>
  <c r="K11" i="20"/>
  <c r="M7" i="25" s="1"/>
  <c r="I7" i="20"/>
  <c r="K7" i="20" s="1"/>
  <c r="M3" i="25" s="1"/>
  <c r="K10" i="20"/>
  <c r="M6" i="25" s="1"/>
  <c r="I7" i="8"/>
  <c r="K9" i="8"/>
  <c r="L5" i="25" s="1"/>
  <c r="I13" i="8"/>
  <c r="K13" i="8" s="1"/>
  <c r="L9" i="25" s="1"/>
  <c r="K8" i="8"/>
  <c r="L4" i="25" s="1"/>
  <c r="K14" i="8"/>
  <c r="L10" i="25" s="1"/>
  <c r="K12" i="8"/>
  <c r="L8" i="25" s="1"/>
  <c r="L6" i="25"/>
  <c r="K12" i="9"/>
  <c r="D12" i="9" s="1"/>
  <c r="G12" i="9" s="1"/>
  <c r="K8" i="25" s="1"/>
  <c r="I13" i="9"/>
  <c r="K7" i="9"/>
  <c r="D7" i="9" s="1"/>
  <c r="G7" i="9" s="1"/>
  <c r="K3" i="25" s="1"/>
  <c r="K8" i="9"/>
  <c r="D8" i="9" s="1"/>
  <c r="G8" i="9" s="1"/>
  <c r="K4" i="25" s="1"/>
  <c r="K13" i="9"/>
  <c r="K11" i="9"/>
  <c r="D11" i="9" s="1"/>
  <c r="G11" i="9" s="1"/>
  <c r="K7" i="25" s="1"/>
  <c r="K9" i="9"/>
  <c r="D9" i="9" s="1"/>
  <c r="G9" i="9" s="1"/>
  <c r="K5" i="25" s="1"/>
  <c r="K14" i="9"/>
  <c r="D14" i="9" s="1"/>
  <c r="G14" i="9" s="1"/>
  <c r="K10" i="25" s="1"/>
  <c r="I6" i="9"/>
  <c r="K6" i="9" s="1"/>
  <c r="K14" i="7"/>
  <c r="J10" i="25" s="1"/>
  <c r="K10" i="7"/>
  <c r="J6" i="25" s="1"/>
  <c r="I12" i="7"/>
  <c r="K12" i="7" s="1"/>
  <c r="J8" i="25" s="1"/>
  <c r="I11" i="7"/>
  <c r="K11" i="7" s="1"/>
  <c r="J7" i="25" s="1"/>
  <c r="I6" i="7"/>
  <c r="K6" i="7" s="1"/>
  <c r="K7" i="7"/>
  <c r="J3" i="25" s="1"/>
  <c r="K8" i="7"/>
  <c r="J4" i="25" s="1"/>
  <c r="J6" i="4"/>
  <c r="C12" i="4"/>
  <c r="J11" i="4"/>
  <c r="C10" i="4"/>
  <c r="E6" i="30" l="1"/>
  <c r="E7" i="30" s="1"/>
  <c r="E9" i="11"/>
  <c r="H9" i="11" s="1"/>
  <c r="K9" i="11" s="1"/>
  <c r="P5" i="25" s="1"/>
  <c r="P14" i="4"/>
  <c r="E14" i="4" s="1"/>
  <c r="H14" i="4" s="1"/>
  <c r="K14" i="4" s="1"/>
  <c r="H10" i="25" s="1"/>
  <c r="E6" i="11"/>
  <c r="H6" i="11" s="1"/>
  <c r="K6" i="11" s="1"/>
  <c r="P2" i="25" s="1"/>
  <c r="P13" i="10"/>
  <c r="E13" i="10" s="1"/>
  <c r="H13" i="10" s="1"/>
  <c r="K13" i="10" s="1"/>
  <c r="O9" i="25" s="1"/>
  <c r="P9" i="5"/>
  <c r="P8" i="11"/>
  <c r="E8" i="11" s="1"/>
  <c r="H8" i="11" s="1"/>
  <c r="K8" i="11" s="1"/>
  <c r="P4" i="25" s="1"/>
  <c r="U10" i="25"/>
  <c r="U6" i="25"/>
  <c r="U7" i="25"/>
  <c r="U9" i="25"/>
  <c r="U5" i="25"/>
  <c r="K12" i="18"/>
  <c r="U3" i="25"/>
  <c r="K6" i="18"/>
  <c r="K6" i="16"/>
  <c r="D6" i="16" s="1"/>
  <c r="P13" i="11"/>
  <c r="E13" i="11" s="1"/>
  <c r="H13" i="11" s="1"/>
  <c r="K13" i="11" s="1"/>
  <c r="P9" i="25" s="1"/>
  <c r="E7" i="11"/>
  <c r="H7" i="11" s="1"/>
  <c r="K7" i="11" s="1"/>
  <c r="P3" i="25" s="1"/>
  <c r="P11" i="11"/>
  <c r="E11" i="11" s="1"/>
  <c r="H11" i="11" s="1"/>
  <c r="K11" i="11" s="1"/>
  <c r="P7" i="25" s="1"/>
  <c r="P10" i="11"/>
  <c r="E10" i="11" s="1"/>
  <c r="H10" i="11" s="1"/>
  <c r="K10" i="11" s="1"/>
  <c r="P6" i="25" s="1"/>
  <c r="E12" i="11"/>
  <c r="H12" i="11" s="1"/>
  <c r="K12" i="11" s="1"/>
  <c r="P8" i="25" s="1"/>
  <c r="E14" i="11"/>
  <c r="H14" i="11" s="1"/>
  <c r="K14" i="11" s="1"/>
  <c r="P10" i="25" s="1"/>
  <c r="E6" i="10"/>
  <c r="M2" i="25"/>
  <c r="D13" i="9"/>
  <c r="G13" i="9" s="1"/>
  <c r="K9" i="25" s="1"/>
  <c r="D6" i="9"/>
  <c r="C7" i="31"/>
  <c r="B6" i="31"/>
  <c r="B7" i="31" s="1"/>
  <c r="P10" i="5"/>
  <c r="I6" i="25" s="1"/>
  <c r="N7" i="5"/>
  <c r="P7" i="5" s="1"/>
  <c r="F6" i="31"/>
  <c r="F7" i="31" s="1"/>
  <c r="N11" i="5"/>
  <c r="N13" i="5"/>
  <c r="P13" i="5" s="1"/>
  <c r="P14" i="5"/>
  <c r="N12" i="5"/>
  <c r="N8" i="5"/>
  <c r="P8" i="5" s="1"/>
  <c r="I4" i="25" s="1"/>
  <c r="P8" i="4"/>
  <c r="E8" i="4" s="1"/>
  <c r="H8" i="4" s="1"/>
  <c r="K8" i="4" s="1"/>
  <c r="H4" i="25" s="1"/>
  <c r="N6" i="4"/>
  <c r="E12" i="4"/>
  <c r="H12" i="4" s="1"/>
  <c r="K12" i="4" s="1"/>
  <c r="H8" i="25" s="1"/>
  <c r="I6" i="30"/>
  <c r="I7" i="30" s="1"/>
  <c r="B6" i="30"/>
  <c r="B7" i="30" s="1"/>
  <c r="C7" i="30"/>
  <c r="N7" i="4"/>
  <c r="N13" i="4"/>
  <c r="P13" i="4" s="1"/>
  <c r="E13" i="4" s="1"/>
  <c r="H13" i="4" s="1"/>
  <c r="K13" i="4" s="1"/>
  <c r="H9" i="25" s="1"/>
  <c r="P9" i="4"/>
  <c r="N9" i="4"/>
  <c r="F6" i="30"/>
  <c r="F7" i="30" s="1"/>
  <c r="N10" i="4"/>
  <c r="P10" i="4" s="1"/>
  <c r="E10" i="4" s="1"/>
  <c r="H10" i="4" s="1"/>
  <c r="K10" i="4" s="1"/>
  <c r="H6" i="25" s="1"/>
  <c r="K8" i="12"/>
  <c r="D8" i="12" s="1"/>
  <c r="G8" i="12" s="1"/>
  <c r="N4" i="25" s="1"/>
  <c r="I2" i="25"/>
  <c r="Q9" i="25"/>
  <c r="K6" i="13"/>
  <c r="K13" i="13"/>
  <c r="K9" i="13"/>
  <c r="Q5" i="25" s="1"/>
  <c r="S8" i="25"/>
  <c r="S11" i="25" s="1"/>
  <c r="P9" i="14"/>
  <c r="R5" i="25"/>
  <c r="R11" i="25" s="1"/>
  <c r="K10" i="12"/>
  <c r="D10" i="12"/>
  <c r="G10" i="12" s="1"/>
  <c r="N6" i="25" s="1"/>
  <c r="D14" i="12"/>
  <c r="G14" i="12" s="1"/>
  <c r="N10" i="25" s="1"/>
  <c r="K6" i="12"/>
  <c r="D6" i="12" s="1"/>
  <c r="K9" i="20"/>
  <c r="M5" i="25" s="1"/>
  <c r="K13" i="20"/>
  <c r="M9" i="25"/>
  <c r="K7" i="8"/>
  <c r="I9" i="25"/>
  <c r="I5" i="25"/>
  <c r="I10" i="25"/>
  <c r="K11" i="4"/>
  <c r="H7" i="25" s="1"/>
  <c r="P11" i="25" l="1"/>
  <c r="E9" i="4"/>
  <c r="H9" i="4" s="1"/>
  <c r="K9" i="4" s="1"/>
  <c r="H5" i="25" s="1"/>
  <c r="U8" i="25"/>
  <c r="U2" i="25"/>
  <c r="C6" i="43"/>
  <c r="G6" i="16"/>
  <c r="T2" i="25" s="1"/>
  <c r="C6" i="42"/>
  <c r="D6" i="41"/>
  <c r="Q3" i="17"/>
  <c r="Q2" i="25"/>
  <c r="Q11" i="25" s="1"/>
  <c r="C6" i="39"/>
  <c r="D6" i="38"/>
  <c r="G6" i="38" s="1"/>
  <c r="J6" i="38" s="1"/>
  <c r="O3" i="17" s="1"/>
  <c r="H6" i="10"/>
  <c r="K6" i="10" s="1"/>
  <c r="O2" i="25" s="1"/>
  <c r="O11" i="25" s="1"/>
  <c r="D6" i="37"/>
  <c r="C6" i="35"/>
  <c r="M11" i="25"/>
  <c r="G6" i="9"/>
  <c r="K2" i="25" s="1"/>
  <c r="K11" i="25" s="1"/>
  <c r="C6" i="33"/>
  <c r="I3" i="25"/>
  <c r="P12" i="5"/>
  <c r="I8" i="25" s="1"/>
  <c r="P11" i="5"/>
  <c r="P6" i="4"/>
  <c r="E6" i="4" s="1"/>
  <c r="P7" i="4"/>
  <c r="E7" i="4" s="1"/>
  <c r="H7" i="4" s="1"/>
  <c r="K7" i="4" s="1"/>
  <c r="H3" i="25" s="1"/>
  <c r="G6" i="12"/>
  <c r="N2" i="25" s="1"/>
  <c r="C6" i="36"/>
  <c r="F6" i="36" s="1"/>
  <c r="M3" i="17" s="1"/>
  <c r="L3" i="25"/>
  <c r="C6" i="34"/>
  <c r="F6" i="34" s="1"/>
  <c r="K3" i="17" s="1"/>
  <c r="J2" i="25"/>
  <c r="C6" i="32"/>
  <c r="F6" i="32" s="1"/>
  <c r="I3" i="17" s="1"/>
  <c r="U11" i="25" l="1"/>
  <c r="F6" i="43"/>
  <c r="F6" i="42"/>
  <c r="G6" i="41"/>
  <c r="J6" i="41" s="1"/>
  <c r="R3" i="17" s="1"/>
  <c r="F6" i="39"/>
  <c r="C7" i="39"/>
  <c r="D7" i="37"/>
  <c r="G7" i="37" s="1"/>
  <c r="J7" i="37" s="1"/>
  <c r="G6" i="37"/>
  <c r="J6" i="37" s="1"/>
  <c r="N3" i="17" s="1"/>
  <c r="F6" i="35"/>
  <c r="C7" i="35"/>
  <c r="F6" i="33"/>
  <c r="C7" i="33"/>
  <c r="I7" i="25"/>
  <c r="D6" i="31"/>
  <c r="G6" i="31" s="1"/>
  <c r="J6" i="31" s="1"/>
  <c r="H3" i="17" s="1"/>
  <c r="H6" i="4"/>
  <c r="K6" i="4" s="1"/>
  <c r="H2" i="25" s="1"/>
  <c r="H11" i="25" s="1"/>
  <c r="D6" i="30"/>
  <c r="I6" i="29"/>
  <c r="L7" i="6"/>
  <c r="L8" i="6"/>
  <c r="M8" i="6"/>
  <c r="T3" i="17" l="1"/>
  <c r="S3" i="17"/>
  <c r="P3" i="17"/>
  <c r="F7" i="39"/>
  <c r="L3" i="17"/>
  <c r="F7" i="35"/>
  <c r="J3" i="17"/>
  <c r="F7" i="33"/>
  <c r="G6" i="30"/>
  <c r="J6" i="30" s="1"/>
  <c r="G3" i="17" s="1"/>
  <c r="D7" i="30"/>
  <c r="G7" i="30" s="1"/>
  <c r="J7" i="30" s="1"/>
  <c r="L6" i="6"/>
  <c r="C6" i="29"/>
  <c r="N8" i="6"/>
  <c r="P8" i="6" s="1"/>
  <c r="G4" i="25" s="1"/>
  <c r="H6" i="29"/>
  <c r="H7" i="29" s="1"/>
  <c r="L13" i="6"/>
  <c r="M14" i="6"/>
  <c r="M12" i="6"/>
  <c r="N12" i="6" s="1"/>
  <c r="L14" i="6"/>
  <c r="M13" i="6"/>
  <c r="F6" i="29"/>
  <c r="F7" i="29" s="1"/>
  <c r="I7" i="29"/>
  <c r="L12" i="6"/>
  <c r="M11" i="6"/>
  <c r="L11" i="6"/>
  <c r="M10" i="6"/>
  <c r="N10" i="6" s="1"/>
  <c r="M9" i="6"/>
  <c r="L10" i="6"/>
  <c r="M7" i="6"/>
  <c r="N7" i="6" s="1"/>
  <c r="P7" i="6" s="1"/>
  <c r="N14" i="6"/>
  <c r="P14" i="6" s="1"/>
  <c r="M6" i="6"/>
  <c r="N6" i="6" s="1"/>
  <c r="P6" i="6" s="1"/>
  <c r="L9" i="6"/>
  <c r="C7" i="29" l="1"/>
  <c r="B6" i="29"/>
  <c r="B7" i="29" s="1"/>
  <c r="E6" i="29"/>
  <c r="N13" i="6"/>
  <c r="G3" i="25"/>
  <c r="N9" i="6"/>
  <c r="P9" i="6" s="1"/>
  <c r="G5" i="25" s="1"/>
  <c r="P10" i="6"/>
  <c r="G6" i="25" s="1"/>
  <c r="G10" i="25"/>
  <c r="N11" i="6"/>
  <c r="P12" i="6"/>
  <c r="G8" i="25"/>
  <c r="P13" i="6" l="1"/>
  <c r="G9" i="25" s="1"/>
  <c r="G2" i="25"/>
  <c r="E7" i="29"/>
  <c r="P11" i="6"/>
  <c r="G7" i="25" s="1"/>
  <c r="I6" i="3"/>
  <c r="I7" i="3"/>
  <c r="J7" i="3" s="1"/>
  <c r="I8" i="3"/>
  <c r="J8" i="3" s="1"/>
  <c r="I9" i="3"/>
  <c r="J9" i="3" s="1"/>
  <c r="I10" i="3"/>
  <c r="J10" i="3" s="1"/>
  <c r="I11" i="3"/>
  <c r="J11" i="3" s="1"/>
  <c r="I12" i="3"/>
  <c r="I13" i="3"/>
  <c r="I14" i="3"/>
  <c r="J14" i="3" s="1"/>
  <c r="D6" i="3"/>
  <c r="G6" i="3" s="1"/>
  <c r="D7" i="3"/>
  <c r="D8" i="3"/>
  <c r="F8" i="3" s="1"/>
  <c r="D9" i="3"/>
  <c r="C9" i="3" s="1"/>
  <c r="D10" i="3"/>
  <c r="G10" i="3" s="1"/>
  <c r="D11" i="3"/>
  <c r="D12" i="3"/>
  <c r="D13" i="3"/>
  <c r="D14" i="3"/>
  <c r="G14" i="3" s="1"/>
  <c r="J6" i="2"/>
  <c r="J7" i="2"/>
  <c r="J8" i="2"/>
  <c r="J9" i="2"/>
  <c r="J10" i="2"/>
  <c r="J11" i="2"/>
  <c r="J12" i="2"/>
  <c r="J13" i="2"/>
  <c r="J14" i="2"/>
  <c r="H6" i="2"/>
  <c r="H7" i="2"/>
  <c r="H8" i="2"/>
  <c r="H9" i="2"/>
  <c r="H10" i="2"/>
  <c r="H11" i="2"/>
  <c r="H12" i="2"/>
  <c r="H13" i="2"/>
  <c r="H14" i="2"/>
  <c r="D6" i="29" l="1"/>
  <c r="G6" i="29" s="1"/>
  <c r="J6" i="29" s="1"/>
  <c r="F3" i="17" s="1"/>
  <c r="L12" i="3"/>
  <c r="M12" i="3"/>
  <c r="L11" i="3"/>
  <c r="M11" i="3"/>
  <c r="M7" i="3"/>
  <c r="L7" i="3"/>
  <c r="C8" i="3"/>
  <c r="C13" i="3"/>
  <c r="G12" i="3"/>
  <c r="G8" i="3"/>
  <c r="L14" i="3"/>
  <c r="M14" i="3"/>
  <c r="L10" i="3"/>
  <c r="M10" i="3"/>
  <c r="C6" i="28"/>
  <c r="L6" i="3"/>
  <c r="M6" i="3"/>
  <c r="C7" i="3"/>
  <c r="C12" i="3"/>
  <c r="F14" i="3"/>
  <c r="F12" i="3"/>
  <c r="F10" i="3"/>
  <c r="F6" i="3"/>
  <c r="M13" i="3"/>
  <c r="L13" i="3"/>
  <c r="M9" i="3"/>
  <c r="L9" i="3"/>
  <c r="C10" i="3"/>
  <c r="C6" i="3"/>
  <c r="C11" i="3"/>
  <c r="J13" i="3"/>
  <c r="G13" i="3"/>
  <c r="G11" i="3"/>
  <c r="G9" i="3"/>
  <c r="G7" i="3"/>
  <c r="F6" i="28" s="1"/>
  <c r="F7" i="28" s="1"/>
  <c r="L8" i="3"/>
  <c r="M8" i="3"/>
  <c r="N8" i="3" s="1"/>
  <c r="C14" i="3"/>
  <c r="H6" i="28"/>
  <c r="H7" i="28" s="1"/>
  <c r="J12" i="3"/>
  <c r="J6" i="3"/>
  <c r="F13" i="3"/>
  <c r="F11" i="3"/>
  <c r="F9" i="3"/>
  <c r="F7" i="3"/>
  <c r="D6" i="27"/>
  <c r="E6" i="27"/>
  <c r="G11" i="25"/>
  <c r="D7" i="29" l="1"/>
  <c r="G7" i="29" s="1"/>
  <c r="J7" i="29" s="1"/>
  <c r="B6" i="28"/>
  <c r="B7" i="28" s="1"/>
  <c r="C7" i="28"/>
  <c r="N9" i="3"/>
  <c r="N10" i="3"/>
  <c r="N12" i="3"/>
  <c r="E6" i="28"/>
  <c r="E7" i="28" s="1"/>
  <c r="I6" i="28"/>
  <c r="P8" i="3"/>
  <c r="N6" i="3"/>
  <c r="P6" i="3" s="1"/>
  <c r="P10" i="3"/>
  <c r="N7" i="3"/>
  <c r="E8" i="3"/>
  <c r="H8" i="3" s="1"/>
  <c r="K8" i="3" s="1"/>
  <c r="F4" i="25" s="1"/>
  <c r="N13" i="3"/>
  <c r="N14" i="3"/>
  <c r="N11" i="3"/>
  <c r="P11" i="3" s="1"/>
  <c r="E9" i="3" l="1"/>
  <c r="H9" i="3" s="1"/>
  <c r="K9" i="3" s="1"/>
  <c r="F5" i="25" s="1"/>
  <c r="P13" i="3"/>
  <c r="E13" i="3" s="1"/>
  <c r="H13" i="3" s="1"/>
  <c r="K13" i="3" s="1"/>
  <c r="F9" i="25" s="1"/>
  <c r="E6" i="3"/>
  <c r="P9" i="3"/>
  <c r="E10" i="3"/>
  <c r="H10" i="3" s="1"/>
  <c r="K10" i="3" s="1"/>
  <c r="F6" i="25" s="1"/>
  <c r="E7" i="3"/>
  <c r="H7" i="3" s="1"/>
  <c r="K7" i="3" s="1"/>
  <c r="F3" i="25" s="1"/>
  <c r="P7" i="3"/>
  <c r="P14" i="3"/>
  <c r="E14" i="3" s="1"/>
  <c r="H14" i="3" s="1"/>
  <c r="K14" i="3" s="1"/>
  <c r="F10" i="25" s="1"/>
  <c r="H6" i="3"/>
  <c r="K6" i="3" s="1"/>
  <c r="F2" i="25" s="1"/>
  <c r="E11" i="3"/>
  <c r="H11" i="3" s="1"/>
  <c r="K11" i="3" s="1"/>
  <c r="F7" i="25" s="1"/>
  <c r="I7" i="28"/>
  <c r="P12" i="3"/>
  <c r="E12" i="3" s="1"/>
  <c r="H12" i="3" l="1"/>
  <c r="K12" i="3" s="1"/>
  <c r="F8" i="25" s="1"/>
  <c r="D6" i="28"/>
  <c r="G6" i="28" l="1"/>
  <c r="J6" i="28" s="1"/>
  <c r="E3" i="17" s="1"/>
  <c r="D7" i="28"/>
  <c r="G7" i="28" s="1"/>
  <c r="J7" i="28" s="1"/>
  <c r="C3" i="25" l="1"/>
  <c r="C4" i="25"/>
  <c r="C5" i="25"/>
  <c r="C6" i="25"/>
  <c r="C7" i="25"/>
  <c r="C8" i="25"/>
  <c r="C9" i="25"/>
  <c r="C10" i="25"/>
  <c r="U8" i="1"/>
  <c r="U9" i="1"/>
  <c r="U10" i="1"/>
  <c r="U11" i="1"/>
  <c r="U12" i="1"/>
  <c r="U13" i="1"/>
  <c r="U14" i="1"/>
  <c r="U15" i="1"/>
  <c r="C2" i="25" l="1"/>
  <c r="B3" i="17"/>
  <c r="U7" i="1"/>
  <c r="J8" i="26" l="1"/>
  <c r="L8" i="26"/>
  <c r="C11" i="25"/>
  <c r="N7" i="1"/>
  <c r="N8" i="1"/>
  <c r="N9" i="1"/>
  <c r="N10" i="1"/>
  <c r="N11" i="1"/>
  <c r="N12" i="1"/>
  <c r="N13" i="1"/>
  <c r="N14" i="1"/>
  <c r="N15" i="1"/>
  <c r="P7" i="1" l="1"/>
  <c r="R7" i="1"/>
  <c r="S7" i="1"/>
  <c r="T7" i="1"/>
  <c r="P8" i="1"/>
  <c r="R8" i="1"/>
  <c r="S8" i="1"/>
  <c r="T8" i="1"/>
  <c r="P9" i="1"/>
  <c r="R9" i="1"/>
  <c r="S9" i="1"/>
  <c r="T9" i="1"/>
  <c r="P10" i="1"/>
  <c r="R10" i="1"/>
  <c r="S10" i="1"/>
  <c r="T10" i="1"/>
  <c r="P11" i="1"/>
  <c r="R11" i="1"/>
  <c r="S11" i="1"/>
  <c r="T11" i="1"/>
  <c r="P12" i="1"/>
  <c r="R12" i="1"/>
  <c r="S12" i="1"/>
  <c r="T12" i="1"/>
  <c r="P13" i="1"/>
  <c r="R13" i="1"/>
  <c r="S13" i="1"/>
  <c r="T13" i="1"/>
  <c r="P14" i="1"/>
  <c r="R14" i="1"/>
  <c r="S14" i="1"/>
  <c r="T14" i="1"/>
  <c r="P15" i="1"/>
  <c r="R15" i="1"/>
  <c r="S15" i="1"/>
  <c r="T15" i="1"/>
  <c r="F8" i="26" l="1"/>
  <c r="G8" i="26"/>
  <c r="O13" i="1"/>
  <c r="O12" i="1"/>
  <c r="O9" i="1"/>
  <c r="O8" i="1"/>
  <c r="O15" i="1"/>
  <c r="O11" i="1"/>
  <c r="O7" i="1"/>
  <c r="O14" i="1"/>
  <c r="O10" i="1"/>
  <c r="Q13" i="1" l="1"/>
  <c r="Q8" i="1"/>
  <c r="Q12" i="1"/>
  <c r="Q10" i="1"/>
  <c r="Q14" i="1"/>
  <c r="Q7" i="1"/>
  <c r="Q9" i="1"/>
  <c r="Q11" i="1"/>
  <c r="Q15" i="1"/>
  <c r="D7" i="25" l="1"/>
  <c r="D8" i="25"/>
  <c r="D6" i="25"/>
  <c r="C3" i="17" l="1"/>
  <c r="D9" i="25"/>
  <c r="D10" i="25"/>
  <c r="D2" i="25"/>
  <c r="D3" i="25"/>
  <c r="D4" i="25"/>
  <c r="D5" i="25"/>
  <c r="J3" i="15" l="1"/>
  <c r="E3" i="15"/>
  <c r="J3" i="14"/>
  <c r="J3" i="11"/>
  <c r="E3" i="11"/>
  <c r="J3" i="10"/>
  <c r="D3" i="12"/>
  <c r="D3" i="20"/>
  <c r="D3" i="7"/>
  <c r="J3" i="5"/>
  <c r="E3" i="5"/>
  <c r="J3" i="4"/>
  <c r="J3" i="6"/>
  <c r="E3" i="6"/>
  <c r="J3" i="3"/>
  <c r="D3" i="2"/>
  <c r="K5" i="1"/>
  <c r="F3" i="1" l="1"/>
  <c r="E3" i="10" l="1"/>
  <c r="E3" i="3" l="1"/>
  <c r="E7" i="27" l="1"/>
  <c r="D3" i="16"/>
  <c r="E3" i="4"/>
  <c r="E7" i="32"/>
  <c r="D7" i="32"/>
  <c r="D7" i="27" l="1"/>
  <c r="E3" i="14"/>
  <c r="D3" i="9"/>
  <c r="D3" i="8"/>
  <c r="E7" i="34"/>
  <c r="D7" i="34"/>
  <c r="D7" i="38" l="1"/>
  <c r="G7" i="38" s="1"/>
  <c r="J7" i="38" s="1"/>
  <c r="T11" i="25"/>
  <c r="C7" i="34" l="1"/>
  <c r="C7" i="32"/>
  <c r="F11" i="25"/>
  <c r="L11" i="25"/>
  <c r="J11" i="25"/>
  <c r="F7" i="34" l="1"/>
  <c r="F7" i="32"/>
  <c r="AY3" i="17" l="1"/>
  <c r="R3" i="22"/>
  <c r="S3" i="22"/>
  <c r="T3" i="22"/>
  <c r="U3" i="22"/>
  <c r="V3" i="22"/>
  <c r="W3" i="22"/>
  <c r="BH3" i="17"/>
  <c r="R3" i="21"/>
  <c r="S3" i="21"/>
  <c r="T3" i="21"/>
  <c r="U3" i="21"/>
  <c r="Q3" i="21"/>
  <c r="V3" i="21" s="1"/>
  <c r="BD3" i="17"/>
  <c r="D3" i="19"/>
  <c r="AT3" i="17"/>
  <c r="BF3" i="17" l="1"/>
  <c r="BB3" i="17"/>
  <c r="D7" i="31"/>
  <c r="G7" i="31" s="1"/>
  <c r="J7" i="31" s="1"/>
  <c r="I11" i="25"/>
  <c r="D11" i="25" l="1"/>
  <c r="E8" i="26" l="1"/>
  <c r="H8" i="26"/>
  <c r="K8" i="26" l="1"/>
  <c r="I6" i="2" l="1"/>
  <c r="K6" i="2" l="1"/>
  <c r="I7" i="2"/>
  <c r="E2" i="25" l="1"/>
  <c r="W2" i="25" s="1"/>
  <c r="X2" i="25" s="1"/>
  <c r="K7" i="2"/>
  <c r="E3" i="25" s="1"/>
  <c r="W3" i="25" s="1"/>
  <c r="X3" i="25" s="1"/>
  <c r="I8" i="2"/>
  <c r="K8" i="2" l="1"/>
  <c r="I9" i="2"/>
  <c r="E4" i="25" l="1"/>
  <c r="W4" i="25" s="1"/>
  <c r="X4" i="25" s="1"/>
  <c r="K9" i="2"/>
  <c r="E5" i="25" s="1"/>
  <c r="W5" i="25" s="1"/>
  <c r="X5" i="25" s="1"/>
  <c r="I10" i="2"/>
  <c r="K10" i="2" l="1"/>
  <c r="I11" i="2"/>
  <c r="E6" i="25" l="1"/>
  <c r="W6" i="25" s="1"/>
  <c r="X6" i="25" s="1"/>
  <c r="K11" i="2"/>
  <c r="E7" i="25" s="1"/>
  <c r="W7" i="25" s="1"/>
  <c r="X7" i="25" s="1"/>
  <c r="I12" i="2"/>
  <c r="K12" i="2" l="1"/>
  <c r="I14" i="2"/>
  <c r="I13" i="2"/>
  <c r="E8" i="25" l="1"/>
  <c r="W8" i="25" s="1"/>
  <c r="X8" i="25" s="1"/>
  <c r="K13" i="2"/>
  <c r="E9" i="25" s="1"/>
  <c r="W9" i="25" s="1"/>
  <c r="X9" i="25" s="1"/>
  <c r="K14" i="2"/>
  <c r="E10" i="25" l="1"/>
  <c r="C6" i="27"/>
  <c r="F6" i="27" s="1"/>
  <c r="D3" i="17" s="1"/>
  <c r="V3" i="17" s="1"/>
  <c r="E7" i="36"/>
  <c r="D7" i="36"/>
  <c r="BE3" i="17" l="1"/>
  <c r="BI3" i="17"/>
  <c r="AE3" i="17"/>
  <c r="BG3" i="17"/>
  <c r="BC3" i="17"/>
  <c r="AZ3" i="17"/>
  <c r="AV3" i="17"/>
  <c r="W3" i="17"/>
  <c r="C7" i="27"/>
  <c r="W10" i="25"/>
  <c r="X10" i="25" s="1"/>
  <c r="E11" i="25"/>
  <c r="AF3" i="17" l="1"/>
  <c r="AW3" i="17"/>
  <c r="F7" i="27"/>
  <c r="C7" i="36"/>
  <c r="N11" i="25" l="1"/>
  <c r="F7" i="36"/>
  <c r="X11" i="25" l="1"/>
  <c r="W11" i="25"/>
</calcChain>
</file>

<file path=xl/sharedStrings.xml><?xml version="1.0" encoding="utf-8"?>
<sst xmlns="http://schemas.openxmlformats.org/spreadsheetml/2006/main" count="2036" uniqueCount="291">
  <si>
    <t>Regione</t>
  </si>
  <si>
    <t>Popolazione da sottoporre al controllo in allevamento:</t>
  </si>
  <si>
    <t>Popolazione da sottoporre a controllo da remoto:</t>
  </si>
  <si>
    <t>ABRUZZO</t>
  </si>
  <si>
    <t>BASILICATA</t>
  </si>
  <si>
    <t>CALABRIA</t>
  </si>
  <si>
    <t>EMILIA ROMAGNA</t>
  </si>
  <si>
    <t>FRIULI VENEZIA GIULIA</t>
  </si>
  <si>
    <t>LAZIO</t>
  </si>
  <si>
    <t>LIGURIA</t>
  </si>
  <si>
    <t>LOMBARDIA</t>
  </si>
  <si>
    <t>MARCHE</t>
  </si>
  <si>
    <t>MOLISE</t>
  </si>
  <si>
    <t>PIEMONTE</t>
  </si>
  <si>
    <t>PUGLIA</t>
  </si>
  <si>
    <t>SARDEGNA</t>
  </si>
  <si>
    <t>SICILIA</t>
  </si>
  <si>
    <t>TOSCANA</t>
  </si>
  <si>
    <t>TRENTINO - ALTO ADIGE (BZ)</t>
  </si>
  <si>
    <t>TRENTINO - ALTO ADIGE (TN)</t>
  </si>
  <si>
    <t>UMBRIA</t>
  </si>
  <si>
    <t>VALLE D'AOSTA</t>
  </si>
  <si>
    <t>VENETO</t>
  </si>
  <si>
    <t>Totale</t>
  </si>
  <si>
    <t>Numero di allevamenti aperti al 31.10.20</t>
  </si>
  <si>
    <t>SUINI</t>
  </si>
  <si>
    <t>VITELLI A CARNE BIANCA</t>
  </si>
  <si>
    <t>VITELLI</t>
  </si>
  <si>
    <t>ANNUTOLI</t>
  </si>
  <si>
    <t>BOVINI</t>
  </si>
  <si>
    <t>BUFALINI</t>
  </si>
  <si>
    <t>BROILER</t>
  </si>
  <si>
    <t>OVAIOLE</t>
  </si>
  <si>
    <t>TACCHINI</t>
  </si>
  <si>
    <t>ALTRI AVICOLI</t>
  </si>
  <si>
    <t>OVINI</t>
  </si>
  <si>
    <t>CAPRINI</t>
  </si>
  <si>
    <t>EQUIDI</t>
  </si>
  <si>
    <t>CONIGLI</t>
  </si>
  <si>
    <t>LEPRI</t>
  </si>
  <si>
    <t>ACQUACOLTURA</t>
  </si>
  <si>
    <t>SUINI REMOTO</t>
  </si>
  <si>
    <t>TOTALE</t>
  </si>
  <si>
    <t>Vitelli</t>
  </si>
  <si>
    <t>Ovaiole</t>
  </si>
  <si>
    <t>Broiler</t>
  </si>
  <si>
    <t>Altre specie</t>
  </si>
  <si>
    <t>TOTALE in loco</t>
  </si>
  <si>
    <t>TOTALE in loco + remoto</t>
  </si>
  <si>
    <t>TOTALI</t>
  </si>
  <si>
    <t>REGIONI</t>
  </si>
  <si>
    <r>
      <t xml:space="preserve">Popolazione a inizio anno- aperti al 31.10.20  (esclusi i familiari </t>
    </r>
    <r>
      <rPr>
        <b/>
        <sz val="11"/>
        <color theme="1"/>
        <rFont val="Calibri"/>
        <family val="2"/>
      </rPr>
      <t xml:space="preserve">≤ </t>
    </r>
    <r>
      <rPr>
        <b/>
        <sz val="11"/>
        <color theme="1"/>
        <rFont val="Calibri"/>
        <family val="2"/>
        <scheme val="minor"/>
      </rPr>
      <t>4 capi)</t>
    </r>
  </si>
  <si>
    <t>Regioni</t>
  </si>
  <si>
    <t>Per cambiare le percentuali inserirle nelle colonne in giallo</t>
  </si>
  <si>
    <t>Controllabili</t>
  </si>
  <si>
    <t>Non intensivi</t>
  </si>
  <si>
    <t>NOTA**</t>
  </si>
  <si>
    <t>Popolazione a inizio anno- aperti al 31.10.20  (esclusi i familiari ≤ 4 capi)</t>
  </si>
  <si>
    <t xml:space="preserve">Popolazione a inizio anno- aperti al 31.10.20  </t>
  </si>
  <si>
    <t>ALTRE SPECIE</t>
  </si>
  <si>
    <t>ANIMALI DA PELLICCIA</t>
  </si>
  <si>
    <t>Note:</t>
  </si>
  <si>
    <t>Manca l'estrazione da BDN per: cervidi, yak, gnu, caprioli, camosci, daini, mufloni, stambecchi, antilopi, gazzelle, alci, renne, cammelli, dromedari, lama, alpaca, guanaco e vigogna</t>
  </si>
  <si>
    <t>RATITI</t>
  </si>
  <si>
    <t>&lt;200.000 = /</t>
  </si>
  <si>
    <t>#</t>
  </si>
  <si>
    <t xml:space="preserve">Consistenza patrimonio suinicolo: animali &gt;200.000 = # </t>
  </si>
  <si>
    <t>standard</t>
  </si>
  <si>
    <t>*§</t>
  </si>
  <si>
    <t>ALTRA SPECIE</t>
  </si>
  <si>
    <t>GALLINE OVAIOLE</t>
  </si>
  <si>
    <t>Totale complessivo</t>
  </si>
  <si>
    <t>REGIONE/ASL</t>
  </si>
  <si>
    <t>2019 POP CONTROLLABILE</t>
  </si>
  <si>
    <t>2019 PROGRAMMATO</t>
  </si>
  <si>
    <t>CONTROLLATI 2019</t>
  </si>
  <si>
    <t>Programmati</t>
  </si>
  <si>
    <t>Controllati</t>
  </si>
  <si>
    <t>(vuoto)</t>
  </si>
  <si>
    <t>CONTROLLATI 2018</t>
  </si>
  <si>
    <t>2018 POP CONTROLLABILE</t>
  </si>
  <si>
    <t>2018 PROGRAMMATO</t>
  </si>
  <si>
    <t>controllati 2020 (al07.01.2021 fonte CNS Vetinfo controlli)</t>
  </si>
  <si>
    <t>Programmati 2020</t>
  </si>
  <si>
    <t>*** Per dettaglio attività/unità produttiva</t>
  </si>
  <si>
    <t>Popolazione a inizio anno- aperti al 31.10.20</t>
  </si>
  <si>
    <t xml:space="preserve">Popolazione a inizio anno- aperti al 31.10.20 </t>
  </si>
  <si>
    <t>Popolazione a inizio anno- aperti al 31.10.20 (numero di allevamenti*** ≥350 capi)</t>
  </si>
  <si>
    <t>Popolazione a inizio anno- aperti al 31.10.20 (numero di allevamenti*** ≥250 capi)</t>
  </si>
  <si>
    <t>Popolazione a inizio anno- aperti al 31.10.20 (numero di allevamenti*** ≥10 capi)</t>
  </si>
  <si>
    <t>Popolazione a inizio anno- aperti al 31.10.20 (numero di allevamenti ≥10 capi)</t>
  </si>
  <si>
    <t>Casuale 5%</t>
  </si>
  <si>
    <t>Totale Controlli</t>
  </si>
  <si>
    <t>Regionale 35 %</t>
  </si>
  <si>
    <t>Categorizzazione del rischio 60%</t>
  </si>
  <si>
    <t>allevamenti aperti al 31.10 dell’anno precedente con consistenza ≥ 10 capi (Allevamenti di grandi dimensioni)</t>
  </si>
  <si>
    <t>allevamenti aperti al 31.10 dell’anno precedente con consistenza ≥ 250 capi (Allevamenti di grandi dimensioni)</t>
  </si>
  <si>
    <t>allevamenti aperti al 31.10 dell’anno precedente con consistenza ≥ 350 capi (Allevamenti di grandi dimensioni)</t>
  </si>
  <si>
    <t>SPECIE</t>
  </si>
  <si>
    <t>Conigli</t>
  </si>
  <si>
    <t>GRUPPO</t>
  </si>
  <si>
    <t>LC-G2</t>
  </si>
  <si>
    <t>Conteggio di CODICE_AZIENDA</t>
  </si>
  <si>
    <t>DESC_REGIONE</t>
  </si>
  <si>
    <t>LC-G1</t>
  </si>
  <si>
    <t>ver fcontrollabili</t>
  </si>
  <si>
    <t>Numero di allevamenti*** (Allevamenti di grandi dimensioni) aperti al 31.10.20</t>
  </si>
  <si>
    <t>allevamenti non familiari aperti al 31.10 dell’anno precedente (Allevamenti di grandi dimensioni)</t>
  </si>
  <si>
    <t>Lepri</t>
  </si>
  <si>
    <t>LL-G1</t>
  </si>
  <si>
    <t>LL-G2</t>
  </si>
  <si>
    <t>BU-G1</t>
  </si>
  <si>
    <t>BU-G2</t>
  </si>
  <si>
    <t>Bu-G1 : Allevamenti Bufalini con consistenza compresa tra 5 e 50 capi</t>
  </si>
  <si>
    <t>Bu-G2 : Allevamenti Bufalini con consistenza maggiore di 50 capi</t>
  </si>
  <si>
    <t>B-G1</t>
  </si>
  <si>
    <t>B-G2</t>
  </si>
  <si>
    <t>Etichette di riga</t>
  </si>
  <si>
    <t>B-G1 : Allevamenti Bovini (non di Vitelli a Carne Bianca) con consistenza compresa tra 5 e 50 capi</t>
  </si>
  <si>
    <t>A-G1</t>
  </si>
  <si>
    <t>A-G2</t>
  </si>
  <si>
    <t>A-G1 : Allevamenti Bufalini con consistenza compresa tra 5 e 50 capi più di 3 annutoli</t>
  </si>
  <si>
    <t>A-G2 : Allevamenti Bufalini con consistenza maggiore di 50 capi ed più di 6 anutoli</t>
  </si>
  <si>
    <t>(Tutto)</t>
  </si>
  <si>
    <t>Conteggio di CODICE_ASL</t>
  </si>
  <si>
    <t>S-G2</t>
  </si>
  <si>
    <t>VC-G1</t>
  </si>
  <si>
    <t>V-G2</t>
  </si>
  <si>
    <t>V-G3</t>
  </si>
  <si>
    <t>Rischio 60 %</t>
  </si>
  <si>
    <t>Regionale 35%</t>
  </si>
  <si>
    <t>Casuale 5 %</t>
  </si>
  <si>
    <t>Totale Controlli in loco</t>
  </si>
  <si>
    <t>Ovini</t>
  </si>
  <si>
    <t>O-G1</t>
  </si>
  <si>
    <t>O-G2</t>
  </si>
  <si>
    <t>Caprini</t>
  </si>
  <si>
    <t>Numero di Allevamenti di grandi dimensioni aperti al 31.10.20</t>
  </si>
  <si>
    <t>allevamenti ≥40 capi/ 6 scrofe + numero di allevamenti (ANCHE A ZERO CAPI) con movimentazioni totali di almeno 80 capi in entrata o in uscita nel corso dell’anno (Allevamenti di grandi dimensioni)</t>
  </si>
  <si>
    <t>Numero di allevamenti di piccole dimensioni aperti al 31.10.20</t>
  </si>
  <si>
    <t>allevamenti &lt;40 capi/6 scrofe + numero di allevamenti (ANCHE A ZERO CAPI) con movimentazioni TOTALI di almeno 10 capi in entrata o in uscita nel corso dell’anno (Allevamenti di piccole dimensioni)</t>
  </si>
  <si>
    <t>20 % della popolazione degli allevamenti di grandi dimensioni</t>
  </si>
  <si>
    <t>allevamenti aperti al 31.10 dell’anno precedente</t>
  </si>
  <si>
    <t>Popolazione a inizio anno- aperti al 31.10.20  (esclusi i familiari ≤ 4 capi e/o ≤ 2 vitelli)</t>
  </si>
  <si>
    <t>allevamenti con consistenza tra 5 e 50 e con almeno 3 vitelli al 31.10 dell’anno precedente (Allevamenti di piccole dimensioni)</t>
  </si>
  <si>
    <t>allevamenti con consistenza &gt; 50 capi e con almeno 6 vitelli al 31.10 dell’anno precedente (Allevamenti di grandi dimensioni)</t>
  </si>
  <si>
    <t>Numero di allevamenti di grandi dimensioni aperti al 31.10.20</t>
  </si>
  <si>
    <t>allevamenti con consistenza &gt; 50 capi e con almeno 6 annutoli al 31.10 dell’anno precedente (Allevamenti di grandi dimensioni)</t>
  </si>
  <si>
    <t>allevamenti con consistenza tra 5 e 50 e con almeno 3 annutoli al 31.10 dell’anno precedente (Allevamenti di piccole dimensioni)</t>
  </si>
  <si>
    <t>Popolazione a inizio anno- aperti al 31.10.20  (esclusi i familiari ≤ 4 capi e/o ≤ 2 annutoli)</t>
  </si>
  <si>
    <t>allevamenti con consistenza ≥ 50 capi al 31.10 dell’anno precedente (Allevamenti di grandi dimensioni)</t>
  </si>
  <si>
    <t>allevamenti di piccole dimensioni al 31.10 dell’anno precedente</t>
  </si>
  <si>
    <t>Allevamenti di animali da pelliccia: allevamenti aperti al 31.10 dell’anno precedente</t>
  </si>
  <si>
    <t>allevamenti aperti al 31.10 dell’anno precedente con consistenza ≥ 500 capi (Allevamenti di grandi dimensioni)</t>
  </si>
  <si>
    <t>Popolazione a inizio anno aperti al 31.10.20 (numero di allevamenti***  ≥500 capi)</t>
  </si>
  <si>
    <t>allevamenti aperti al 31.10 dell’anno precedente con consistenza ≥ 250 capi Allevamenti di grandi dimensioni)</t>
  </si>
  <si>
    <t>allevamenti con consistenza tra 5 e 50 al 31.10 dell’anno precedente + numero di allevamenti (ANCHE A ZERO CAPI) con movimentazioni totali di almeno 10 capi in entrata o in uscita nel corso dell’anno (Allevamenti di piccole dimensioni)</t>
  </si>
  <si>
    <t>allevamenti aperti al 31.10 dell’anno precedente con consistenza più di 10 capi + allevamenti con meno di 10 capi che nell’anno in corso hanno macellato almeno 10 animali (Allevamenti di grandi dimensioni)</t>
  </si>
  <si>
    <t>Numero di allevamenti*** di piccole dimensioni aperti al 31.10.20</t>
  </si>
  <si>
    <t>allevamenti familiari al 31.10 dell’anno precedente (Allevamenti di piccole dimensioni)</t>
  </si>
  <si>
    <t xml:space="preserve">Allevamenti di pesci registrati in BDN che non sono in laghetti di pesca sportiva allevamenti aperti al 31.10 dell’anno precedente RIPRODUTTORI, INCUBATOI INGRASSI (in allevamenti diversi da laghetti di pesca sportiva) </t>
  </si>
  <si>
    <t>Popolazione a inizio anno- aperti al 31.10.20 (numero di allevamenti)</t>
  </si>
  <si>
    <t>Differenza 2022-2020 in loco</t>
  </si>
  <si>
    <t>Differenza  2022-2020 con controlli remoto suini</t>
  </si>
  <si>
    <t>Differenza 2022-2020 controllati in loco</t>
  </si>
  <si>
    <t>Differenza 2022-2019 programmati in loco</t>
  </si>
  <si>
    <t>Differenza 2022-2019 controllati in loco</t>
  </si>
  <si>
    <t>Differenza 2022-2018 programmati in loco</t>
  </si>
  <si>
    <t>Differenza 2022-2018 controllati in loco</t>
  </si>
  <si>
    <t>Differenza 2022-2021 in loco</t>
  </si>
  <si>
    <t>Differenza  2022-2021 con controlli remoto suini</t>
  </si>
  <si>
    <t>programmato</t>
  </si>
  <si>
    <t>ASL</t>
  </si>
  <si>
    <t>P105</t>
  </si>
  <si>
    <t>P106</t>
  </si>
  <si>
    <t>P201</t>
  </si>
  <si>
    <t>P202</t>
  </si>
  <si>
    <t>T201</t>
  </si>
  <si>
    <t>I102</t>
  </si>
  <si>
    <t>I103</t>
  </si>
  <si>
    <t>I104</t>
  </si>
  <si>
    <t>I106</t>
  </si>
  <si>
    <t>I109</t>
  </si>
  <si>
    <t>I110</t>
  </si>
  <si>
    <t>I111</t>
  </si>
  <si>
    <t>I112</t>
  </si>
  <si>
    <t>I113</t>
  </si>
  <si>
    <t>I208</t>
  </si>
  <si>
    <t>G205</t>
  </si>
  <si>
    <t>G206</t>
  </si>
  <si>
    <t>G207</t>
  </si>
  <si>
    <t>O109</t>
  </si>
  <si>
    <t>O110</t>
  </si>
  <si>
    <t>O111</t>
  </si>
  <si>
    <t>O112</t>
  </si>
  <si>
    <t>O201</t>
  </si>
  <si>
    <t>O202</t>
  </si>
  <si>
    <t>O203</t>
  </si>
  <si>
    <t>O204</t>
  </si>
  <si>
    <t>O205</t>
  </si>
  <si>
    <t>O206</t>
  </si>
  <si>
    <t>H101</t>
  </si>
  <si>
    <t>H102</t>
  </si>
  <si>
    <t>H103</t>
  </si>
  <si>
    <t>H104</t>
  </si>
  <si>
    <t>C321</t>
  </si>
  <si>
    <t>C322</t>
  </si>
  <si>
    <t>C323</t>
  </si>
  <si>
    <t>C324</t>
  </si>
  <si>
    <t>C325</t>
  </si>
  <si>
    <t>C326</t>
  </si>
  <si>
    <t>C327</t>
  </si>
  <si>
    <t>C328</t>
  </si>
  <si>
    <t>N301</t>
  </si>
  <si>
    <t>N302</t>
  </si>
  <si>
    <t>N303</t>
  </si>
  <si>
    <t>N304</t>
  </si>
  <si>
    <t>N305</t>
  </si>
  <si>
    <t>Q101</t>
  </si>
  <si>
    <t>Q102</t>
  </si>
  <si>
    <t>Q103</t>
  </si>
  <si>
    <t>Q104</t>
  </si>
  <si>
    <t>A203</t>
  </si>
  <si>
    <t>A204</t>
  </si>
  <si>
    <t>A205</t>
  </si>
  <si>
    <t>A206</t>
  </si>
  <si>
    <t>A207</t>
  </si>
  <si>
    <t>A208</t>
  </si>
  <si>
    <t>A209</t>
  </si>
  <si>
    <t>A210</t>
  </si>
  <si>
    <t>A211</t>
  </si>
  <si>
    <t>A212</t>
  </si>
  <si>
    <t>A213</t>
  </si>
  <si>
    <t>S106</t>
  </si>
  <si>
    <t>S112</t>
  </si>
  <si>
    <t>S113</t>
  </si>
  <si>
    <t>S114</t>
  </si>
  <si>
    <t>S115</t>
  </si>
  <si>
    <t>S116</t>
  </si>
  <si>
    <t>Z101</t>
  </si>
  <si>
    <t>Z102</t>
  </si>
  <si>
    <t>Z103</t>
  </si>
  <si>
    <t>Z104</t>
  </si>
  <si>
    <t>Z105</t>
  </si>
  <si>
    <t>Z106</t>
  </si>
  <si>
    <t>Z107</t>
  </si>
  <si>
    <t>Z108</t>
  </si>
  <si>
    <t>V101</t>
  </si>
  <si>
    <t>V102</t>
  </si>
  <si>
    <t>V103</t>
  </si>
  <si>
    <t>V104</t>
  </si>
  <si>
    <t>V105</t>
  </si>
  <si>
    <t>V106</t>
  </si>
  <si>
    <t>V107</t>
  </si>
  <si>
    <t>V108</t>
  </si>
  <si>
    <t>V109</t>
  </si>
  <si>
    <t>L201</t>
  </si>
  <si>
    <t>L202</t>
  </si>
  <si>
    <t>L203</t>
  </si>
  <si>
    <t>D201</t>
  </si>
  <si>
    <t>E101</t>
  </si>
  <si>
    <t>M201</t>
  </si>
  <si>
    <t>M202</t>
  </si>
  <si>
    <t>B101</t>
  </si>
  <si>
    <t>F501</t>
  </si>
  <si>
    <t>F502</t>
  </si>
  <si>
    <t>F503</t>
  </si>
  <si>
    <t>F504</t>
  </si>
  <si>
    <t>F505</t>
  </si>
  <si>
    <t>F506</t>
  </si>
  <si>
    <t>F507</t>
  </si>
  <si>
    <t>F508</t>
  </si>
  <si>
    <t>F509</t>
  </si>
  <si>
    <t>H105</t>
  </si>
  <si>
    <t>CODICE_ASL</t>
  </si>
  <si>
    <t>A201</t>
  </si>
  <si>
    <t>V2</t>
  </si>
  <si>
    <t>V3</t>
  </si>
  <si>
    <t>SICILIA Totale</t>
  </si>
  <si>
    <t>TOSCANA Totale</t>
  </si>
  <si>
    <t>UMBRIA Totale</t>
  </si>
  <si>
    <t>VENETO Totale</t>
  </si>
  <si>
    <t>ABRUZZO Totale</t>
  </si>
  <si>
    <t>TRENTINO - ALTO ADIGE (BZ) Totale</t>
  </si>
  <si>
    <t>TRENTINO - ALTO ADIGE (TN) Totale</t>
  </si>
  <si>
    <t>VALLE D'AOSTA Totale</t>
  </si>
  <si>
    <t>REGIONE</t>
  </si>
  <si>
    <t>(vuoto) Totale</t>
  </si>
  <si>
    <t>S-G1</t>
  </si>
  <si>
    <t>Dati</t>
  </si>
  <si>
    <t>POLLI DA CARNE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</si>
</sst>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11"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Calibri"/>
      <family val="2"/>
    </font>
    <font>
      <b/>
      <sz val="20"/>
      <color theme="1"/>
      <name val="Calibri"/>
      <family val="2"/>
      <scheme val="minor"/>
    </font>
    <font>
      <sz val="20"/>
      <color theme="1"/>
      <name val="Calibri"/>
      <family val="2"/>
      <scheme val="minor"/>
    </font>
    <font>
      <sz val="16"/>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sz val="12"/>
      <color theme="0"/>
      <name val="Times New Roman"/>
      <family val="1"/>
    </font>
  </fonts>
  <fills count="6">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999999"/>
      </left>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right/>
      <top/>
      <bottom style="thin">
        <color rgb="FF999999"/>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198">
    <xf numFmtId="0" fontId="0" fillId="0" borderId="0" xfId="0"/>
    <xf numFmtId="0" fontId="0" fillId="0" borderId="1" xfId="0" applyBorder="1"/>
    <xf numFmtId="1" fontId="0" fillId="0" borderId="1" xfId="0" applyNumberFormat="1" applyBorder="1" applyAlignment="1">
      <alignment horizontal="center" vertical="center" wrapText="1"/>
    </xf>
    <xf numFmtId="1" fontId="0" fillId="0" borderId="1" xfId="0" applyNumberFormat="1" applyBorder="1" applyAlignment="1">
      <alignment horizontal="center"/>
    </xf>
    <xf numFmtId="1" fontId="0" fillId="0" borderId="1" xfId="0" applyNumberFormat="1" applyBorder="1"/>
    <xf numFmtId="1" fontId="0" fillId="0" borderId="2" xfId="0" applyNumberFormat="1" applyBorder="1" applyAlignment="1">
      <alignment horizontal="center" vertical="center" wrapText="1"/>
    </xf>
    <xf numFmtId="1" fontId="0" fillId="0" borderId="2" xfId="0" applyNumberFormat="1" applyFill="1" applyBorder="1" applyAlignment="1">
      <alignment horizontal="center" vertical="center" wrapText="1"/>
    </xf>
    <xf numFmtId="0" fontId="0" fillId="0" borderId="0" xfId="0" applyBorder="1"/>
    <xf numFmtId="0" fontId="0" fillId="0" borderId="0" xfId="0" applyAlignment="1">
      <alignment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wrapText="1"/>
    </xf>
    <xf numFmtId="0" fontId="0" fillId="0" borderId="1" xfId="0" applyBorder="1" applyAlignment="1">
      <alignment horizontal="center"/>
    </xf>
    <xf numFmtId="1" fontId="1" fillId="0" borderId="1" xfId="0" applyNumberFormat="1" applyFont="1" applyBorder="1"/>
    <xf numFmtId="0" fontId="1" fillId="0" borderId="1" xfId="0" applyFont="1" applyBorder="1"/>
    <xf numFmtId="0" fontId="1" fillId="0" borderId="0" xfId="0" applyFont="1"/>
    <xf numFmtId="0" fontId="0" fillId="0" borderId="0" xfId="0" applyFill="1" applyBorder="1" applyAlignment="1">
      <alignment horizontal="center" vertical="center" wrapText="1"/>
    </xf>
    <xf numFmtId="1" fontId="0" fillId="0" borderId="0" xfId="0" applyNumberFormat="1" applyBorder="1"/>
    <xf numFmtId="0" fontId="0" fillId="0" borderId="0" xfId="0" applyAlignment="1">
      <alignment horizontal="center"/>
    </xf>
    <xf numFmtId="0" fontId="1" fillId="2" borderId="1" xfId="0" applyFont="1" applyFill="1" applyBorder="1" applyAlignment="1">
      <alignment horizontal="center" vertical="center" wrapText="1"/>
    </xf>
    <xf numFmtId="0" fontId="1" fillId="2" borderId="1" xfId="0" applyFont="1" applyFill="1" applyBorder="1"/>
    <xf numFmtId="0" fontId="1" fillId="0" borderId="1" xfId="0" applyFont="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0" fontId="0" fillId="0" borderId="1" xfId="0" applyFont="1" applyBorder="1" applyAlignment="1">
      <alignment horizontal="center"/>
    </xf>
    <xf numFmtId="1" fontId="0" fillId="0" borderId="1" xfId="0" applyNumberFormat="1" applyFont="1" applyBorder="1" applyAlignment="1">
      <alignment horizontal="center"/>
    </xf>
    <xf numFmtId="0" fontId="1" fillId="0" borderId="1" xfId="0" applyFont="1" applyBorder="1" applyAlignment="1">
      <alignment horizontal="center" vertical="center" wrapText="1"/>
    </xf>
    <xf numFmtId="9" fontId="1" fillId="2" borderId="1" xfId="0" applyNumberFormat="1" applyFont="1" applyFill="1" applyBorder="1" applyAlignment="1">
      <alignment horizontal="center" vertical="center" wrapText="1"/>
    </xf>
    <xf numFmtId="0" fontId="1" fillId="0" borderId="0" xfId="0" applyFont="1" applyAlignment="1">
      <alignment wrapText="1"/>
    </xf>
    <xf numFmtId="0" fontId="0" fillId="0" borderId="1" xfId="0" applyFont="1" applyBorder="1" applyAlignment="1">
      <alignment horizontal="center" vertical="center" wrapText="1"/>
    </xf>
    <xf numFmtId="9" fontId="0" fillId="3" borderId="1" xfId="1" applyFont="1" applyFill="1" applyBorder="1" applyAlignment="1">
      <alignment horizontal="center"/>
    </xf>
    <xf numFmtId="0" fontId="0" fillId="0" borderId="3" xfId="0" applyBorder="1" applyAlignment="1">
      <alignment horizontal="center"/>
    </xf>
    <xf numFmtId="0" fontId="0" fillId="3" borderId="1" xfId="0" applyFill="1" applyBorder="1" applyAlignment="1">
      <alignment horizontal="center"/>
    </xf>
    <xf numFmtId="10" fontId="0" fillId="3" borderId="1" xfId="1" applyNumberFormat="1" applyFont="1" applyFill="1" applyBorder="1" applyAlignment="1">
      <alignment horizontal="center"/>
    </xf>
    <xf numFmtId="0" fontId="0" fillId="0" borderId="0" xfId="0" applyAlignment="1">
      <alignment horizontal="center" wrapText="1"/>
    </xf>
    <xf numFmtId="0" fontId="0" fillId="0" borderId="0" xfId="0" applyAlignment="1">
      <alignment horizontal="center" wrapText="1"/>
    </xf>
    <xf numFmtId="0" fontId="4" fillId="2" borderId="0" xfId="0" applyFont="1" applyFill="1"/>
    <xf numFmtId="0" fontId="5" fillId="0" borderId="0" xfId="0" applyFont="1" applyBorder="1"/>
    <xf numFmtId="0" fontId="5" fillId="0" borderId="0" xfId="0" applyFont="1"/>
    <xf numFmtId="0" fontId="1" fillId="2" borderId="1" xfId="0" applyFont="1" applyFill="1" applyBorder="1" applyAlignment="1">
      <alignment horizontal="center" vertical="center" wrapText="1"/>
    </xf>
    <xf numFmtId="0" fontId="6" fillId="0" borderId="0" xfId="0" applyFont="1" applyAlignment="1">
      <alignment wrapText="1"/>
    </xf>
    <xf numFmtId="0" fontId="6" fillId="0" borderId="0" xfId="0" applyFont="1" applyAlignment="1">
      <alignment horizontal="center" wrapText="1"/>
    </xf>
    <xf numFmtId="0" fontId="0" fillId="0" borderId="8" xfId="0" applyBorder="1"/>
    <xf numFmtId="0" fontId="0" fillId="0" borderId="9" xfId="0" applyBorder="1"/>
    <xf numFmtId="0" fontId="0" fillId="0" borderId="10" xfId="0" applyBorder="1"/>
    <xf numFmtId="0" fontId="0" fillId="0" borderId="11" xfId="0" applyNumberFormat="1" applyBorder="1"/>
    <xf numFmtId="0" fontId="0" fillId="0" borderId="0" xfId="0" applyNumberFormat="1"/>
    <xf numFmtId="0" fontId="0" fillId="0" borderId="12" xfId="0" applyNumberFormat="1" applyBorder="1"/>
    <xf numFmtId="0" fontId="0" fillId="0" borderId="11" xfId="0" applyBorder="1"/>
    <xf numFmtId="0" fontId="1" fillId="4" borderId="4" xfId="0" applyFont="1" applyFill="1" applyBorder="1" applyAlignment="1">
      <alignment vertical="center" wrapText="1"/>
    </xf>
    <xf numFmtId="1" fontId="0" fillId="0" borderId="0" xfId="0" applyNumberFormat="1" applyBorder="1" applyAlignment="1">
      <alignment horizontal="center" vertical="center"/>
    </xf>
    <xf numFmtId="1" fontId="0" fillId="0" borderId="2" xfId="0" applyNumberFormat="1" applyFill="1" applyBorder="1" applyAlignment="1">
      <alignment horizontal="center"/>
    </xf>
    <xf numFmtId="0" fontId="1" fillId="0" borderId="1" xfId="0" applyFont="1" applyFill="1" applyBorder="1" applyAlignment="1">
      <alignment horizontal="center"/>
    </xf>
    <xf numFmtId="0" fontId="0" fillId="0" borderId="1" xfId="0" applyFill="1" applyBorder="1" applyAlignment="1">
      <alignment horizontal="center"/>
    </xf>
    <xf numFmtId="1" fontId="0" fillId="0" borderId="1" xfId="0" applyNumberFormat="1" applyFill="1" applyBorder="1" applyAlignment="1">
      <alignment horizontal="center"/>
    </xf>
    <xf numFmtId="1" fontId="0" fillId="0" borderId="1" xfId="0" applyNumberFormat="1" applyFont="1" applyFill="1" applyBorder="1" applyAlignment="1">
      <alignment horizontal="center"/>
    </xf>
    <xf numFmtId="0" fontId="0" fillId="0" borderId="1" xfId="0" applyFont="1" applyFill="1" applyBorder="1" applyAlignment="1">
      <alignment horizontal="center"/>
    </xf>
    <xf numFmtId="0" fontId="1" fillId="2" borderId="1" xfId="0" applyFont="1" applyFill="1" applyBorder="1" applyAlignment="1">
      <alignment horizontal="center" vertical="center" wrapText="1"/>
    </xf>
    <xf numFmtId="0" fontId="0" fillId="0" borderId="6" xfId="0" applyFont="1" applyFill="1" applyBorder="1" applyAlignment="1">
      <alignment horizontal="left"/>
    </xf>
    <xf numFmtId="1" fontId="0" fillId="0" borderId="5"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xf>
    <xf numFmtId="0" fontId="0" fillId="0" borderId="0" xfId="0" applyAlignment="1">
      <alignment horizontal="center" wrapText="1"/>
    </xf>
    <xf numFmtId="0" fontId="1" fillId="2" borderId="1" xfId="0" applyFont="1" applyFill="1" applyBorder="1" applyAlignment="1">
      <alignment horizontal="center" vertical="center" wrapText="1"/>
    </xf>
    <xf numFmtId="0" fontId="0" fillId="0" borderId="0" xfId="0" applyAlignment="1">
      <alignment horizontal="center" wrapText="1"/>
    </xf>
    <xf numFmtId="9" fontId="1" fillId="2" borderId="1" xfId="0" applyNumberFormat="1" applyFont="1" applyFill="1" applyBorder="1" applyAlignment="1">
      <alignment horizontal="center" vertical="center" wrapText="1"/>
    </xf>
    <xf numFmtId="1" fontId="0" fillId="0" borderId="1" xfId="0" applyNumberFormat="1"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horizontal="center" wrapText="1"/>
    </xf>
    <xf numFmtId="0" fontId="1" fillId="2" borderId="1" xfId="0" applyFont="1" applyFill="1" applyBorder="1" applyAlignment="1">
      <alignment horizontal="center" vertical="center" wrapText="1"/>
    </xf>
    <xf numFmtId="0" fontId="0" fillId="0" borderId="0" xfId="0" applyAlignment="1">
      <alignment horizontal="center" wrapText="1"/>
    </xf>
    <xf numFmtId="9"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9" fontId="0" fillId="0" borderId="0" xfId="1" applyFont="1"/>
    <xf numFmtId="0" fontId="1" fillId="0" borderId="0" xfId="0" applyFont="1" applyFill="1" applyBorder="1" applyAlignment="1">
      <alignment horizontal="center" vertical="center" wrapText="1"/>
    </xf>
    <xf numFmtId="0" fontId="7" fillId="0" borderId="0" xfId="0" applyFont="1"/>
    <xf numFmtId="1" fontId="7" fillId="0" borderId="0" xfId="0" applyNumberFormat="1" applyFont="1"/>
    <xf numFmtId="0" fontId="1" fillId="0" borderId="0" xfId="0" applyFont="1" applyFill="1" applyBorder="1" applyAlignment="1">
      <alignment vertical="center" wrapText="1"/>
    </xf>
    <xf numFmtId="0" fontId="1" fillId="0" borderId="0" xfId="0" applyFont="1" applyFill="1" applyBorder="1" applyAlignment="1">
      <alignment horizontal="center" wrapText="1"/>
    </xf>
    <xf numFmtId="0" fontId="1" fillId="0" borderId="0" xfId="0" applyFont="1" applyFill="1" applyBorder="1" applyAlignment="1">
      <alignment wrapText="1"/>
    </xf>
    <xf numFmtId="9" fontId="1" fillId="0" borderId="0" xfId="1" applyFont="1" applyFill="1" applyBorder="1" applyAlignment="1">
      <alignment vertical="center" wrapText="1"/>
    </xf>
    <xf numFmtId="0" fontId="8" fillId="0" borderId="0" xfId="0" applyFont="1"/>
    <xf numFmtId="0" fontId="7" fillId="0" borderId="0" xfId="0" applyFont="1" applyFill="1" applyBorder="1"/>
    <xf numFmtId="0" fontId="7" fillId="0" borderId="0" xfId="0" applyFont="1" applyFill="1"/>
    <xf numFmtId="0" fontId="7" fillId="0" borderId="0" xfId="0" applyFont="1" applyFill="1" applyBorder="1" applyAlignment="1">
      <alignment wrapText="1"/>
    </xf>
    <xf numFmtId="0" fontId="1" fillId="0" borderId="6" xfId="0" applyFont="1" applyFill="1" applyBorder="1" applyAlignment="1">
      <alignment horizontal="left"/>
    </xf>
    <xf numFmtId="0" fontId="7" fillId="0" borderId="8" xfId="0" applyFont="1" applyBorder="1"/>
    <xf numFmtId="0" fontId="0" fillId="0" borderId="0" xfId="0" applyFont="1" applyFill="1" applyBorder="1" applyAlignment="1">
      <alignment horizontal="left"/>
    </xf>
    <xf numFmtId="0" fontId="1" fillId="5" borderId="1" xfId="0" applyFont="1" applyFill="1" applyBorder="1" applyAlignment="1">
      <alignment horizontal="center" vertical="center" wrapText="1"/>
    </xf>
    <xf numFmtId="0" fontId="8" fillId="0" borderId="0" xfId="0" applyFont="1" applyBorder="1"/>
    <xf numFmtId="0" fontId="0" fillId="0" borderId="0" xfId="0" applyFont="1" applyFill="1" applyBorder="1" applyAlignment="1">
      <alignment vertical="center" wrapText="1"/>
    </xf>
    <xf numFmtId="0" fontId="1" fillId="0" borderId="6" xfId="0" applyFont="1" applyFill="1" applyBorder="1" applyAlignment="1">
      <alignment horizontal="center"/>
    </xf>
    <xf numFmtId="0" fontId="0" fillId="0" borderId="0" xfId="0" applyAlignment="1">
      <alignment horizontal="center" wrapText="1"/>
    </xf>
    <xf numFmtId="0" fontId="0" fillId="0" borderId="0" xfId="0" applyAlignment="1">
      <alignment horizontal="center" wrapText="1"/>
    </xf>
    <xf numFmtId="1" fontId="0" fillId="0" borderId="0" xfId="0" applyNumberFormat="1" applyAlignment="1">
      <alignment horizontal="center"/>
    </xf>
    <xf numFmtId="0" fontId="0" fillId="0" borderId="2" xfId="0" applyFont="1" applyFill="1" applyBorder="1" applyAlignment="1">
      <alignment horizontal="center" vertical="center" wrapText="1"/>
    </xf>
    <xf numFmtId="0" fontId="0" fillId="0" borderId="6" xfId="0" applyFont="1" applyFill="1" applyBorder="1" applyAlignment="1">
      <alignment horizontal="center"/>
    </xf>
    <xf numFmtId="1" fontId="0" fillId="0" borderId="0" xfId="0" applyNumberFormat="1" applyFill="1" applyBorder="1" applyAlignment="1">
      <alignment horizontal="center"/>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1" fontId="0" fillId="0" borderId="0" xfId="0" applyNumberFormat="1" applyBorder="1" applyAlignment="1">
      <alignment horizontal="center"/>
    </xf>
    <xf numFmtId="1" fontId="0" fillId="0" borderId="0" xfId="0" applyNumberFormat="1"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horizontal="center" wrapText="1"/>
    </xf>
    <xf numFmtId="9" fontId="1" fillId="2" borderId="1" xfId="0" applyNumberFormat="1" applyFont="1" applyFill="1" applyBorder="1" applyAlignment="1">
      <alignment horizontal="center" vertical="center" wrapText="1"/>
    </xf>
    <xf numFmtId="0" fontId="1" fillId="0" borderId="0" xfId="0" applyFont="1" applyFill="1" applyBorder="1" applyAlignment="1">
      <alignment horizontal="left"/>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1" fontId="0" fillId="0" borderId="0" xfId="0" applyNumberFormat="1" applyFont="1" applyFill="1" applyBorder="1" applyAlignment="1">
      <alignment horizontal="center"/>
    </xf>
    <xf numFmtId="1" fontId="0" fillId="0" borderId="0" xfId="0" applyNumberFormat="1" applyFont="1" applyBorder="1" applyAlignment="1">
      <alignment horizontal="center"/>
    </xf>
    <xf numFmtId="0" fontId="0" fillId="0" borderId="6" xfId="0" applyFont="1" applyBorder="1" applyAlignment="1">
      <alignment horizontal="center"/>
    </xf>
    <xf numFmtId="0" fontId="0" fillId="0" borderId="0" xfId="0" applyFont="1" applyBorder="1" applyAlignment="1">
      <alignment horizontal="center"/>
    </xf>
    <xf numFmtId="0" fontId="0" fillId="0" borderId="0" xfId="0" applyFont="1" applyFill="1" applyBorder="1" applyAlignment="1">
      <alignment horizontal="center"/>
    </xf>
    <xf numFmtId="0" fontId="1" fillId="0" borderId="0" xfId="0" applyFont="1" applyBorder="1" applyAlignment="1">
      <alignment horizontal="center" vertical="center"/>
    </xf>
    <xf numFmtId="1" fontId="0" fillId="0" borderId="1" xfId="0" applyNumberFormat="1" applyFont="1" applyBorder="1" applyAlignment="1">
      <alignment horizontal="center" vertical="center" wrapText="1"/>
    </xf>
    <xf numFmtId="0" fontId="1" fillId="0" borderId="1" xfId="0" applyFont="1" applyBorder="1" applyAlignment="1">
      <alignment horizontal="center"/>
    </xf>
    <xf numFmtId="9" fontId="0" fillId="0" borderId="1" xfId="1" applyFont="1" applyFill="1" applyBorder="1" applyAlignment="1">
      <alignment horizontal="center"/>
    </xf>
    <xf numFmtId="10" fontId="0" fillId="0" borderId="1" xfId="1" applyNumberFormat="1" applyFont="1" applyFill="1" applyBorder="1" applyAlignment="1">
      <alignment horizontal="center"/>
    </xf>
    <xf numFmtId="1" fontId="0" fillId="0" borderId="6" xfId="0" applyNumberFormat="1"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xf numFmtId="0" fontId="0" fillId="0" borderId="1" xfId="0" applyFill="1" applyBorder="1"/>
    <xf numFmtId="0" fontId="7" fillId="0" borderId="0" xfId="0" applyFont="1" applyBorder="1"/>
    <xf numFmtId="0" fontId="9" fillId="0" borderId="0" xfId="0" applyFont="1" applyFill="1" applyBorder="1" applyAlignment="1">
      <alignment horizontal="center"/>
    </xf>
    <xf numFmtId="1" fontId="7" fillId="0" borderId="0" xfId="0" applyNumberFormat="1" applyFont="1" applyBorder="1"/>
    <xf numFmtId="2" fontId="7" fillId="0" borderId="0" xfId="0" applyNumberFormat="1" applyFont="1" applyBorder="1"/>
    <xf numFmtId="165" fontId="7" fillId="0" borderId="0" xfId="0" applyNumberFormat="1" applyFont="1" applyBorder="1"/>
    <xf numFmtId="164" fontId="7" fillId="0" borderId="0" xfId="0" applyNumberFormat="1" applyFont="1" applyFill="1" applyBorder="1" applyAlignment="1">
      <alignment horizontal="center" vertical="center" wrapText="1"/>
    </xf>
    <xf numFmtId="1" fontId="7" fillId="0" borderId="0" xfId="0" applyNumberFormat="1" applyFont="1" applyFill="1" applyBorder="1"/>
    <xf numFmtId="0" fontId="9" fillId="0" borderId="0" xfId="0" applyFont="1" applyBorder="1" applyAlignment="1">
      <alignment horizontal="center"/>
    </xf>
    <xf numFmtId="1" fontId="7" fillId="0" borderId="0" xfId="0" applyNumberFormat="1" applyFont="1" applyFill="1" applyBorder="1" applyAlignment="1">
      <alignment wrapText="1"/>
    </xf>
    <xf numFmtId="0" fontId="7" fillId="0" borderId="0" xfId="0"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1" fontId="7" fillId="0" borderId="0" xfId="0" applyNumberFormat="1" applyFont="1" applyFill="1" applyBorder="1" applyAlignment="1">
      <alignment horizontal="center"/>
    </xf>
    <xf numFmtId="1" fontId="7" fillId="0" borderId="0" xfId="0" applyNumberFormat="1" applyFont="1" applyFill="1"/>
    <xf numFmtId="0" fontId="7" fillId="0" borderId="8" xfId="0" applyFont="1" applyFill="1" applyBorder="1"/>
    <xf numFmtId="0" fontId="7" fillId="0" borderId="0" xfId="0" applyFont="1" applyAlignment="1">
      <alignment wrapText="1"/>
    </xf>
    <xf numFmtId="0" fontId="9" fillId="0" borderId="0" xfId="0" applyFont="1" applyFill="1" applyBorder="1" applyAlignment="1">
      <alignment horizontal="center" vertical="center"/>
    </xf>
    <xf numFmtId="0" fontId="7" fillId="0" borderId="0" xfId="0" applyFont="1" applyFill="1" applyAlignment="1">
      <alignment vertical="top"/>
    </xf>
    <xf numFmtId="0" fontId="1" fillId="2" borderId="1" xfId="0" applyFont="1" applyFill="1" applyBorder="1" applyAlignment="1">
      <alignment horizontal="center" vertical="center" wrapText="1"/>
    </xf>
    <xf numFmtId="1" fontId="0" fillId="0" borderId="18" xfId="0" applyNumberFormat="1" applyFont="1" applyFill="1" applyBorder="1" applyAlignment="1">
      <alignment horizontal="center"/>
    </xf>
    <xf numFmtId="0" fontId="1" fillId="2"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9" fontId="1" fillId="0" borderId="0" xfId="1" applyFont="1" applyFill="1" applyBorder="1" applyAlignment="1">
      <alignment horizontal="center" vertical="center"/>
    </xf>
    <xf numFmtId="0" fontId="0" fillId="0" borderId="0" xfId="0" applyAlignment="1">
      <alignment horizont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wrapText="1"/>
    </xf>
    <xf numFmtId="0" fontId="1" fillId="2" borderId="6" xfId="0" applyFont="1" applyFill="1" applyBorder="1" applyAlignment="1">
      <alignment horizontal="center" wrapText="1"/>
    </xf>
    <xf numFmtId="0" fontId="1" fillId="2" borderId="1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7" xfId="0" applyFont="1" applyFill="1" applyBorder="1" applyAlignment="1">
      <alignment horizontal="center" vertical="center"/>
    </xf>
    <xf numFmtId="9" fontId="1" fillId="2" borderId="4" xfId="1" applyFont="1" applyFill="1" applyBorder="1" applyAlignment="1">
      <alignment horizontal="center" vertical="center" wrapText="1"/>
    </xf>
    <xf numFmtId="9" fontId="1" fillId="2" borderId="2" xfId="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9" fontId="1" fillId="2" borderId="15" xfId="0" applyNumberFormat="1" applyFont="1" applyFill="1" applyBorder="1" applyAlignment="1">
      <alignment horizontal="center" vertical="center" wrapText="1"/>
    </xf>
    <xf numFmtId="9" fontId="1" fillId="2" borderId="7"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9" fontId="1" fillId="2" borderId="5" xfId="0" applyNumberFormat="1" applyFont="1" applyFill="1" applyBorder="1" applyAlignment="1">
      <alignment horizontal="center" vertical="center" wrapText="1"/>
    </xf>
    <xf numFmtId="9" fontId="1" fillId="2" borderId="14" xfId="0" applyNumberFormat="1" applyFont="1" applyFill="1" applyBorder="1" applyAlignment="1">
      <alignment horizontal="center" vertical="center" wrapText="1"/>
    </xf>
    <xf numFmtId="9" fontId="1" fillId="2" borderId="18" xfId="0" applyNumberFormat="1" applyFont="1" applyFill="1" applyBorder="1" applyAlignment="1">
      <alignment horizontal="center" vertical="center" wrapText="1"/>
    </xf>
    <xf numFmtId="9" fontId="1" fillId="2" borderId="0" xfId="0" applyNumberFormat="1" applyFont="1" applyFill="1" applyBorder="1" applyAlignment="1">
      <alignment horizontal="center" vertical="center" wrapText="1"/>
    </xf>
    <xf numFmtId="0" fontId="7" fillId="0" borderId="0" xfId="0" applyFont="1" applyFill="1" applyAlignment="1">
      <alignment horizontal="left"/>
    </xf>
    <xf numFmtId="0" fontId="8" fillId="0" borderId="0" xfId="0" applyFont="1" applyFill="1" applyAlignment="1">
      <alignment horizontal="left"/>
    </xf>
    <xf numFmtId="0" fontId="8" fillId="0" borderId="0" xfId="0" applyFont="1" applyAlignment="1">
      <alignment horizontal="center" vertical="top" wrapText="1"/>
    </xf>
    <xf numFmtId="0" fontId="0" fillId="0" borderId="0" xfId="0" applyFill="1" applyAlignment="1">
      <alignment horizontal="left"/>
    </xf>
    <xf numFmtId="0" fontId="0" fillId="0" borderId="0" xfId="0" applyAlignment="1">
      <alignment horizontal="center" vertical="top" wrapText="1"/>
    </xf>
    <xf numFmtId="1" fontId="0" fillId="0" borderId="3" xfId="0" applyNumberFormat="1" applyBorder="1" applyAlignment="1">
      <alignment horizontal="center"/>
    </xf>
    <xf numFmtId="1" fontId="0" fillId="0" borderId="7" xfId="0" applyNumberFormat="1" applyBorder="1" applyAlignment="1">
      <alignment horizontal="center"/>
    </xf>
    <xf numFmtId="0" fontId="8" fillId="0" borderId="0" xfId="0" applyFont="1" applyFill="1" applyAlignment="1">
      <alignment horizontal="left" vertical="top" wrapText="1"/>
    </xf>
    <xf numFmtId="9" fontId="1" fillId="2" borderId="16" xfId="0" applyNumberFormat="1" applyFont="1" applyFill="1" applyBorder="1" applyAlignment="1">
      <alignment horizontal="center" vertical="center" wrapText="1"/>
    </xf>
    <xf numFmtId="9" fontId="1" fillId="2" borderId="17" xfId="0" applyNumberFormat="1" applyFont="1" applyFill="1" applyBorder="1" applyAlignment="1">
      <alignment horizontal="center" vertical="center" wrapText="1"/>
    </xf>
    <xf numFmtId="9" fontId="1" fillId="2" borderId="20" xfId="0" applyNumberFormat="1" applyFont="1" applyFill="1" applyBorder="1" applyAlignment="1">
      <alignment horizontal="center" vertical="center" wrapText="1"/>
    </xf>
    <xf numFmtId="9" fontId="1" fillId="2" borderId="21" xfId="0" applyNumberFormat="1" applyFont="1" applyFill="1" applyBorder="1" applyAlignment="1">
      <alignment horizontal="center" vertical="center" wrapText="1"/>
    </xf>
    <xf numFmtId="1" fontId="0" fillId="0" borderId="3" xfId="0" applyNumberFormat="1" applyBorder="1" applyAlignment="1">
      <alignment horizontal="center" vertical="center"/>
    </xf>
    <xf numFmtId="1" fontId="0" fillId="0" borderId="7" xfId="0" applyNumberFormat="1" applyBorder="1" applyAlignment="1">
      <alignment horizontal="center" vertical="center"/>
    </xf>
    <xf numFmtId="0" fontId="4" fillId="2" borderId="1" xfId="0" applyFont="1" applyFill="1" applyBorder="1" applyAlignment="1">
      <alignment horizontal="center"/>
    </xf>
    <xf numFmtId="0" fontId="1" fillId="4" borderId="0"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4" fillId="2" borderId="3" xfId="0" applyFont="1" applyFill="1" applyBorder="1" applyAlignment="1">
      <alignment horizontal="center"/>
    </xf>
    <xf numFmtId="0" fontId="4" fillId="2" borderId="15" xfId="0" applyFont="1" applyFill="1" applyBorder="1" applyAlignment="1">
      <alignment horizontal="center"/>
    </xf>
    <xf numFmtId="0" fontId="4" fillId="2" borderId="7" xfId="0" applyFont="1" applyFill="1" applyBorder="1" applyAlignment="1">
      <alignment horizontal="center"/>
    </xf>
    <xf numFmtId="0" fontId="0" fillId="0" borderId="13" xfId="0" applyBorder="1" applyAlignment="1">
      <alignment horizontal="center"/>
    </xf>
    <xf numFmtId="0" fontId="6" fillId="0" borderId="0" xfId="0" applyFont="1" applyAlignment="1">
      <alignment horizontal="center"/>
    </xf>
    <xf numFmtId="0" fontId="5" fillId="0" borderId="0" xfId="0" applyFont="1" applyAlignment="1">
      <alignment horizontal="center"/>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K33"/>
  <sheetViews>
    <sheetView topLeftCell="B1" zoomScale="70" zoomScaleNormal="70" workbookViewId="0">
      <selection activeCell="E28" sqref="E28"/>
    </sheetView>
  </sheetViews>
  <sheetFormatPr defaultRowHeight="15" x14ac:dyDescent="0.25"/>
  <cols>
    <col min="1" max="1" width="39.85546875" customWidth="1"/>
    <col min="2" max="2" width="33" customWidth="1"/>
    <col min="3" max="3" width="15.28515625" customWidth="1"/>
    <col min="4" max="4" width="14.28515625" customWidth="1"/>
    <col min="5" max="5" width="21.140625" customWidth="1"/>
    <col min="6" max="8" width="33" customWidth="1"/>
    <col min="9" max="9" width="17.42578125" customWidth="1"/>
    <col min="10" max="10" width="16.28515625" customWidth="1"/>
    <col min="11" max="11" width="54.7109375" customWidth="1"/>
    <col min="12" max="12" width="19.85546875" customWidth="1"/>
    <col min="13" max="13" width="33" customWidth="1"/>
    <col min="14" max="25" width="9.140625" style="124"/>
    <col min="26" max="26" width="9.85546875" style="124" customWidth="1"/>
    <col min="27" max="27" width="45.7109375" style="124" customWidth="1"/>
    <col min="28" max="35" width="9.140625" style="124"/>
    <col min="36" max="37" width="9.140625" style="90"/>
  </cols>
  <sheetData>
    <row r="1" spans="1:33" ht="30" customHeight="1" x14ac:dyDescent="0.25">
      <c r="A1" s="144" t="s">
        <v>0</v>
      </c>
      <c r="B1" s="144" t="s">
        <v>172</v>
      </c>
      <c r="C1" s="144" t="s">
        <v>51</v>
      </c>
      <c r="D1" s="148" t="s">
        <v>137</v>
      </c>
      <c r="E1" s="151" t="s">
        <v>66</v>
      </c>
      <c r="F1" s="156" t="s">
        <v>1</v>
      </c>
      <c r="G1" s="157"/>
      <c r="H1" s="157"/>
      <c r="I1" s="158"/>
      <c r="J1" s="148" t="s">
        <v>139</v>
      </c>
      <c r="K1" s="19" t="s">
        <v>1</v>
      </c>
      <c r="L1" s="148" t="s">
        <v>132</v>
      </c>
      <c r="M1" s="73" t="s">
        <v>2</v>
      </c>
      <c r="AA1" s="124" t="s">
        <v>100</v>
      </c>
      <c r="AB1" s="124" t="s">
        <v>288</v>
      </c>
      <c r="AD1" s="124" t="s">
        <v>100</v>
      </c>
      <c r="AE1" s="124" t="s">
        <v>125</v>
      </c>
      <c r="AG1" s="124" t="s">
        <v>125</v>
      </c>
    </row>
    <row r="2" spans="1:33" ht="46.5" customHeight="1" x14ac:dyDescent="0.25">
      <c r="A2" s="144"/>
      <c r="B2" s="144"/>
      <c r="C2" s="144"/>
      <c r="D2" s="149"/>
      <c r="E2" s="152"/>
      <c r="F2" s="153" t="s">
        <v>138</v>
      </c>
      <c r="G2" s="154"/>
      <c r="H2" s="154"/>
      <c r="I2" s="155"/>
      <c r="J2" s="149"/>
      <c r="K2" s="144" t="s">
        <v>140</v>
      </c>
      <c r="L2" s="149"/>
      <c r="M2" s="144" t="s">
        <v>141</v>
      </c>
      <c r="AG2" s="124" t="s">
        <v>23</v>
      </c>
    </row>
    <row r="3" spans="1:33" ht="15" customHeight="1" x14ac:dyDescent="0.25">
      <c r="A3" s="144"/>
      <c r="B3" s="144"/>
      <c r="C3" s="144"/>
      <c r="D3" s="149"/>
      <c r="E3" s="152"/>
      <c r="F3" s="153" t="str">
        <f>F18*100&amp;"% degli allevamenti da controllare di grandi dimensioni, *§ "&amp;F19*100&amp;"% per le regioni con MENO di 200.000 animali e più di 350 allevamenti di grandi dimensioni e 350 di piccole dimensioni"</f>
        <v>35% degli allevamenti da controllare di grandi dimensioni, *§ 10% per le regioni con MENO di 200.000 animali e più di 350 allevamenti di grandi dimensioni e 350 di piccole dimensioni</v>
      </c>
      <c r="G3" s="154"/>
      <c r="H3" s="154"/>
      <c r="I3" s="155"/>
      <c r="J3" s="149"/>
      <c r="K3" s="144"/>
      <c r="L3" s="149"/>
      <c r="M3" s="144"/>
      <c r="AB3" s="125"/>
      <c r="AC3" s="124" t="s">
        <v>289</v>
      </c>
      <c r="AF3" s="124" t="s">
        <v>289</v>
      </c>
      <c r="AG3" s="124">
        <v>471</v>
      </c>
    </row>
    <row r="4" spans="1:33" ht="27" customHeight="1" x14ac:dyDescent="0.25">
      <c r="A4" s="144"/>
      <c r="B4" s="144"/>
      <c r="C4" s="144"/>
      <c r="D4" s="149"/>
      <c r="E4" s="152"/>
      <c r="F4" s="153"/>
      <c r="G4" s="154"/>
      <c r="H4" s="154"/>
      <c r="I4" s="155"/>
      <c r="J4" s="149"/>
      <c r="K4" s="144"/>
      <c r="L4" s="149"/>
      <c r="M4" s="144"/>
      <c r="AA4" s="124" t="s">
        <v>103</v>
      </c>
      <c r="AB4" s="125" t="s">
        <v>274</v>
      </c>
      <c r="AC4" s="124" t="s">
        <v>102</v>
      </c>
      <c r="AD4" s="124" t="s">
        <v>103</v>
      </c>
      <c r="AE4" s="124" t="s">
        <v>274</v>
      </c>
      <c r="AF4" s="124" t="s">
        <v>102</v>
      </c>
      <c r="AG4" s="124">
        <v>200</v>
      </c>
    </row>
    <row r="5" spans="1:33" ht="30" customHeight="1" x14ac:dyDescent="0.25">
      <c r="A5" s="144"/>
      <c r="B5" s="144"/>
      <c r="C5" s="144"/>
      <c r="D5" s="149"/>
      <c r="E5" s="149" t="s">
        <v>64</v>
      </c>
      <c r="F5" s="144" t="s">
        <v>129</v>
      </c>
      <c r="G5" s="148" t="s">
        <v>130</v>
      </c>
      <c r="H5" s="148" t="s">
        <v>131</v>
      </c>
      <c r="I5" s="144" t="s">
        <v>23</v>
      </c>
      <c r="J5" s="149"/>
      <c r="K5" s="159" t="str">
        <f>G18*100&amp;"% degli allevamenti da controllare di piccole dimensioni, *§ "&amp;G19*100&amp;"% per le regioni con meno di 200.000 animali e più di 350 allevamenti di grandi dimensioni e 350 di piccole dimensioni"</f>
        <v>1% degli allevamenti da controllare di piccole dimensioni, *§ 0,1% per le regioni con meno di 200.000 animali e più di 350 allevamenti di grandi dimensioni e 350 di piccole dimensioni</v>
      </c>
      <c r="L5" s="149"/>
      <c r="M5" s="144" t="s">
        <v>56</v>
      </c>
      <c r="AA5" s="124" t="s">
        <v>3</v>
      </c>
      <c r="AB5" s="125" t="s">
        <v>173</v>
      </c>
      <c r="AC5" s="124">
        <v>30</v>
      </c>
      <c r="AD5" s="124" t="s">
        <v>3</v>
      </c>
      <c r="AE5" s="124" t="s">
        <v>173</v>
      </c>
      <c r="AF5" s="124">
        <v>80</v>
      </c>
      <c r="AG5" s="124">
        <v>357</v>
      </c>
    </row>
    <row r="6" spans="1:33" ht="15" customHeight="1" x14ac:dyDescent="0.25">
      <c r="A6" s="144"/>
      <c r="B6" s="144"/>
      <c r="C6" s="144"/>
      <c r="D6" s="150"/>
      <c r="E6" s="150"/>
      <c r="F6" s="144"/>
      <c r="G6" s="150"/>
      <c r="H6" s="150"/>
      <c r="I6" s="144"/>
      <c r="J6" s="150"/>
      <c r="K6" s="160"/>
      <c r="L6" s="150"/>
      <c r="M6" s="144"/>
      <c r="P6" s="124">
        <v>60</v>
      </c>
      <c r="R6" s="124">
        <v>35</v>
      </c>
      <c r="S6" s="124">
        <v>5</v>
      </c>
      <c r="AB6" s="125" t="s">
        <v>174</v>
      </c>
      <c r="AC6" s="124">
        <v>47</v>
      </c>
      <c r="AE6" s="124" t="s">
        <v>174</v>
      </c>
      <c r="AF6" s="124">
        <v>232</v>
      </c>
      <c r="AG6" s="124">
        <v>349</v>
      </c>
    </row>
    <row r="7" spans="1:33" x14ac:dyDescent="0.25">
      <c r="A7" s="52" t="s">
        <v>22</v>
      </c>
      <c r="B7" s="52" t="s">
        <v>264</v>
      </c>
      <c r="C7" s="51">
        <v>69</v>
      </c>
      <c r="D7" s="96">
        <v>8</v>
      </c>
      <c r="E7" s="9" t="s">
        <v>65</v>
      </c>
      <c r="F7" s="5">
        <v>2</v>
      </c>
      <c r="G7" s="6">
        <v>1</v>
      </c>
      <c r="H7" s="6">
        <v>0</v>
      </c>
      <c r="I7" s="6">
        <v>3</v>
      </c>
      <c r="J7" s="60">
        <v>61</v>
      </c>
      <c r="K7" s="59">
        <v>1</v>
      </c>
      <c r="L7" s="3">
        <v>4</v>
      </c>
      <c r="M7" s="60">
        <v>2</v>
      </c>
      <c r="N7" s="124">
        <f t="shared" ref="N7:N15" si="0">ROUNDUP((D7*$F$18),0)</f>
        <v>3</v>
      </c>
      <c r="O7" s="126">
        <f t="shared" ref="O7:O15" si="1">P7+G7+H7</f>
        <v>3</v>
      </c>
      <c r="P7" s="124">
        <f t="shared" ref="P7:P15" si="2">ROUND((D7*0.6*$F$18),0)</f>
        <v>2</v>
      </c>
      <c r="Q7" s="126">
        <f t="shared" ref="Q7:Q15" si="3">N7-O7</f>
        <v>0</v>
      </c>
      <c r="R7" s="126">
        <f t="shared" ref="R7:R15" si="4">ROUND((D7*0.35*$F$18),0)</f>
        <v>1</v>
      </c>
      <c r="S7" s="126">
        <f t="shared" ref="S7:S15" si="5">ROUND((D7*0.05*$F$18),0)</f>
        <v>0</v>
      </c>
      <c r="T7" s="127">
        <f t="shared" ref="T7:T15" si="6">D7*0.05*$F$18</f>
        <v>0.13999999999999999</v>
      </c>
      <c r="U7" s="128">
        <f t="shared" ref="U7:U15" si="7">K7/J7</f>
        <v>1.6393442622950821E-2</v>
      </c>
      <c r="V7" s="126"/>
      <c r="W7" s="126"/>
      <c r="X7" s="126"/>
      <c r="Y7" s="126"/>
      <c r="Z7" s="126"/>
      <c r="AA7" s="129"/>
      <c r="AB7" s="125" t="s">
        <v>255</v>
      </c>
      <c r="AC7" s="124">
        <v>4</v>
      </c>
      <c r="AE7" s="124" t="s">
        <v>254</v>
      </c>
      <c r="AF7" s="124">
        <v>66</v>
      </c>
      <c r="AG7" s="124">
        <v>6327</v>
      </c>
    </row>
    <row r="8" spans="1:33" x14ac:dyDescent="0.25">
      <c r="A8" s="52" t="s">
        <v>22</v>
      </c>
      <c r="B8" s="52" t="s">
        <v>265</v>
      </c>
      <c r="C8" s="51">
        <v>255</v>
      </c>
      <c r="D8" s="96">
        <v>86</v>
      </c>
      <c r="E8" s="9" t="s">
        <v>65</v>
      </c>
      <c r="F8" s="5">
        <v>18</v>
      </c>
      <c r="G8" s="6">
        <v>11</v>
      </c>
      <c r="H8" s="6">
        <v>2</v>
      </c>
      <c r="I8" s="6">
        <v>31</v>
      </c>
      <c r="J8" s="60">
        <v>169</v>
      </c>
      <c r="K8" s="59">
        <v>2</v>
      </c>
      <c r="L8" s="3">
        <v>33</v>
      </c>
      <c r="M8" s="60">
        <v>18</v>
      </c>
      <c r="N8" s="124">
        <f t="shared" si="0"/>
        <v>31</v>
      </c>
      <c r="O8" s="126">
        <f t="shared" si="1"/>
        <v>31</v>
      </c>
      <c r="P8" s="124">
        <f t="shared" si="2"/>
        <v>18</v>
      </c>
      <c r="Q8" s="126">
        <f t="shared" si="3"/>
        <v>0</v>
      </c>
      <c r="R8" s="126">
        <f t="shared" si="4"/>
        <v>11</v>
      </c>
      <c r="S8" s="126">
        <f t="shared" si="5"/>
        <v>2</v>
      </c>
      <c r="T8" s="127">
        <f t="shared" si="6"/>
        <v>1.5049999999999999</v>
      </c>
      <c r="U8" s="128">
        <f t="shared" si="7"/>
        <v>1.1834319526627219E-2</v>
      </c>
      <c r="V8" s="126"/>
      <c r="W8" s="126"/>
      <c r="X8" s="126"/>
      <c r="Y8" s="126"/>
      <c r="Z8" s="126"/>
      <c r="AA8" s="129" t="s">
        <v>278</v>
      </c>
      <c r="AB8" s="125"/>
      <c r="AC8" s="124">
        <v>396</v>
      </c>
      <c r="AE8" s="124" t="s">
        <v>255</v>
      </c>
      <c r="AF8" s="124">
        <v>10</v>
      </c>
      <c r="AG8" s="124">
        <v>721</v>
      </c>
    </row>
    <row r="9" spans="1:33" x14ac:dyDescent="0.25">
      <c r="A9" s="52" t="s">
        <v>22</v>
      </c>
      <c r="B9" s="52" t="s">
        <v>266</v>
      </c>
      <c r="C9" s="51">
        <v>50</v>
      </c>
      <c r="D9" s="96">
        <v>19</v>
      </c>
      <c r="E9" s="9" t="s">
        <v>65</v>
      </c>
      <c r="F9" s="5">
        <v>5</v>
      </c>
      <c r="G9" s="6">
        <v>2</v>
      </c>
      <c r="H9" s="6">
        <v>0</v>
      </c>
      <c r="I9" s="6">
        <v>7</v>
      </c>
      <c r="J9" s="60">
        <v>31</v>
      </c>
      <c r="K9" s="59">
        <v>1</v>
      </c>
      <c r="L9" s="3">
        <v>8</v>
      </c>
      <c r="M9" s="60">
        <v>4</v>
      </c>
      <c r="N9" s="124">
        <f t="shared" si="0"/>
        <v>7</v>
      </c>
      <c r="O9" s="126">
        <f t="shared" si="1"/>
        <v>6</v>
      </c>
      <c r="P9" s="124">
        <f t="shared" si="2"/>
        <v>4</v>
      </c>
      <c r="Q9" s="126">
        <f t="shared" si="3"/>
        <v>1</v>
      </c>
      <c r="R9" s="126">
        <f t="shared" si="4"/>
        <v>2</v>
      </c>
      <c r="S9" s="126">
        <f t="shared" si="5"/>
        <v>0</v>
      </c>
      <c r="T9" s="127">
        <f t="shared" si="6"/>
        <v>0.33250000000000002</v>
      </c>
      <c r="U9" s="128">
        <f t="shared" si="7"/>
        <v>3.2258064516129031E-2</v>
      </c>
      <c r="V9" s="126"/>
      <c r="W9" s="126"/>
      <c r="X9" s="126"/>
      <c r="Y9" s="126"/>
      <c r="Z9" s="126"/>
      <c r="AA9" s="129" t="s">
        <v>17</v>
      </c>
      <c r="AB9" s="125" t="s">
        <v>256</v>
      </c>
      <c r="AC9" s="124">
        <v>42</v>
      </c>
      <c r="AD9" s="124" t="s">
        <v>278</v>
      </c>
      <c r="AF9" s="124">
        <v>721</v>
      </c>
      <c r="AG9" s="124">
        <v>467</v>
      </c>
    </row>
    <row r="10" spans="1:33" x14ac:dyDescent="0.25">
      <c r="A10" s="52" t="s">
        <v>22</v>
      </c>
      <c r="B10" s="52" t="s">
        <v>267</v>
      </c>
      <c r="C10" s="51">
        <v>17</v>
      </c>
      <c r="D10" s="96">
        <v>6</v>
      </c>
      <c r="E10" s="9" t="s">
        <v>65</v>
      </c>
      <c r="F10" s="5">
        <v>2</v>
      </c>
      <c r="G10" s="6">
        <v>1</v>
      </c>
      <c r="H10" s="6">
        <v>0</v>
      </c>
      <c r="I10" s="6">
        <v>3</v>
      </c>
      <c r="J10" s="60">
        <v>11</v>
      </c>
      <c r="K10" s="59">
        <v>1</v>
      </c>
      <c r="L10" s="3">
        <v>4</v>
      </c>
      <c r="M10" s="60">
        <v>2</v>
      </c>
      <c r="N10" s="124">
        <f t="shared" si="0"/>
        <v>3</v>
      </c>
      <c r="O10" s="126">
        <f t="shared" si="1"/>
        <v>2</v>
      </c>
      <c r="P10" s="124">
        <f t="shared" si="2"/>
        <v>1</v>
      </c>
      <c r="Q10" s="126">
        <f t="shared" si="3"/>
        <v>1</v>
      </c>
      <c r="R10" s="126">
        <f t="shared" si="4"/>
        <v>1</v>
      </c>
      <c r="S10" s="126">
        <f t="shared" si="5"/>
        <v>0</v>
      </c>
      <c r="T10" s="127">
        <f t="shared" si="6"/>
        <v>0.10500000000000001</v>
      </c>
      <c r="U10" s="128">
        <f t="shared" si="7"/>
        <v>9.0909090909090912E-2</v>
      </c>
      <c r="V10" s="126"/>
      <c r="W10" s="126"/>
      <c r="X10" s="126"/>
      <c r="Y10" s="126"/>
      <c r="Z10" s="126"/>
      <c r="AA10" s="129"/>
      <c r="AB10" s="125" t="s">
        <v>257</v>
      </c>
      <c r="AC10" s="124">
        <v>39</v>
      </c>
      <c r="AD10" s="124" t="s">
        <v>17</v>
      </c>
      <c r="AE10" s="124" t="s">
        <v>256</v>
      </c>
      <c r="AF10" s="124">
        <v>87</v>
      </c>
      <c r="AG10" s="124">
        <v>187</v>
      </c>
    </row>
    <row r="11" spans="1:33" x14ac:dyDescent="0.25">
      <c r="A11" s="52" t="s">
        <v>22</v>
      </c>
      <c r="B11" s="52" t="s">
        <v>268</v>
      </c>
      <c r="C11" s="51">
        <v>79</v>
      </c>
      <c r="D11" s="96">
        <v>40</v>
      </c>
      <c r="E11" s="9" t="s">
        <v>65</v>
      </c>
      <c r="F11" s="5">
        <v>8</v>
      </c>
      <c r="G11" s="6">
        <v>5</v>
      </c>
      <c r="H11" s="6">
        <v>1</v>
      </c>
      <c r="I11" s="6">
        <v>14</v>
      </c>
      <c r="J11" s="60">
        <v>39</v>
      </c>
      <c r="K11" s="59">
        <v>1</v>
      </c>
      <c r="L11" s="3">
        <v>15</v>
      </c>
      <c r="M11" s="60">
        <v>8</v>
      </c>
      <c r="N11" s="124">
        <f t="shared" si="0"/>
        <v>14</v>
      </c>
      <c r="O11" s="126">
        <f t="shared" si="1"/>
        <v>14</v>
      </c>
      <c r="P11" s="124">
        <f t="shared" si="2"/>
        <v>8</v>
      </c>
      <c r="Q11" s="126">
        <f t="shared" si="3"/>
        <v>0</v>
      </c>
      <c r="R11" s="126">
        <f t="shared" si="4"/>
        <v>5</v>
      </c>
      <c r="S11" s="126">
        <f t="shared" si="5"/>
        <v>1</v>
      </c>
      <c r="T11" s="127">
        <f t="shared" si="6"/>
        <v>0.7</v>
      </c>
      <c r="U11" s="128">
        <f t="shared" si="7"/>
        <v>2.564102564102564E-2</v>
      </c>
      <c r="V11" s="126"/>
      <c r="W11" s="126"/>
      <c r="X11" s="126"/>
      <c r="Y11" s="126"/>
      <c r="Z11" s="126"/>
      <c r="AA11" s="129"/>
      <c r="AB11" s="125" t="s">
        <v>258</v>
      </c>
      <c r="AC11" s="124">
        <v>175</v>
      </c>
      <c r="AE11" s="124" t="s">
        <v>257</v>
      </c>
      <c r="AF11" s="124">
        <v>115</v>
      </c>
      <c r="AG11" s="124">
        <v>47</v>
      </c>
    </row>
    <row r="12" spans="1:33" x14ac:dyDescent="0.25">
      <c r="A12" s="52" t="s">
        <v>22</v>
      </c>
      <c r="B12" s="52" t="s">
        <v>269</v>
      </c>
      <c r="C12" s="51">
        <v>190</v>
      </c>
      <c r="D12" s="96">
        <v>78</v>
      </c>
      <c r="E12" s="9" t="s">
        <v>65</v>
      </c>
      <c r="F12" s="5">
        <v>17</v>
      </c>
      <c r="G12" s="6">
        <v>10</v>
      </c>
      <c r="H12" s="6">
        <v>1</v>
      </c>
      <c r="I12" s="6">
        <v>28</v>
      </c>
      <c r="J12" s="60">
        <v>112</v>
      </c>
      <c r="K12" s="59">
        <v>2</v>
      </c>
      <c r="L12" s="3">
        <v>30</v>
      </c>
      <c r="M12" s="60">
        <v>16</v>
      </c>
      <c r="N12" s="124">
        <f t="shared" si="0"/>
        <v>28</v>
      </c>
      <c r="O12" s="126">
        <f t="shared" si="1"/>
        <v>27</v>
      </c>
      <c r="P12" s="124">
        <f t="shared" si="2"/>
        <v>16</v>
      </c>
      <c r="Q12" s="126">
        <f t="shared" si="3"/>
        <v>1</v>
      </c>
      <c r="R12" s="126">
        <f t="shared" si="4"/>
        <v>10</v>
      </c>
      <c r="S12" s="126">
        <f t="shared" si="5"/>
        <v>1</v>
      </c>
      <c r="T12" s="127">
        <f t="shared" si="6"/>
        <v>1.365</v>
      </c>
      <c r="U12" s="128">
        <f t="shared" si="7"/>
        <v>1.7857142857142856E-2</v>
      </c>
      <c r="V12" s="126"/>
      <c r="W12" s="126"/>
      <c r="X12" s="126"/>
      <c r="Y12" s="126"/>
      <c r="Z12" s="126"/>
      <c r="AA12" s="129" t="s">
        <v>279</v>
      </c>
      <c r="AB12" s="125"/>
      <c r="AC12" s="124">
        <v>256</v>
      </c>
      <c r="AE12" s="124" t="s">
        <v>258</v>
      </c>
      <c r="AF12" s="124">
        <v>265</v>
      </c>
      <c r="AG12" s="124">
        <v>363</v>
      </c>
    </row>
    <row r="13" spans="1:33" x14ac:dyDescent="0.25">
      <c r="A13" s="52" t="s">
        <v>22</v>
      </c>
      <c r="B13" s="52" t="s">
        <v>270</v>
      </c>
      <c r="C13" s="51">
        <v>74</v>
      </c>
      <c r="D13" s="96">
        <v>20</v>
      </c>
      <c r="E13" s="9" t="s">
        <v>65</v>
      </c>
      <c r="F13" s="5">
        <v>5</v>
      </c>
      <c r="G13" s="6">
        <v>2</v>
      </c>
      <c r="H13" s="6">
        <v>0</v>
      </c>
      <c r="I13" s="6">
        <v>7</v>
      </c>
      <c r="J13" s="60">
        <v>54</v>
      </c>
      <c r="K13" s="59">
        <v>1</v>
      </c>
      <c r="L13" s="3">
        <v>8</v>
      </c>
      <c r="M13" s="60">
        <v>4</v>
      </c>
      <c r="N13" s="124">
        <f t="shared" si="0"/>
        <v>7</v>
      </c>
      <c r="O13" s="126">
        <f t="shared" si="1"/>
        <v>6</v>
      </c>
      <c r="P13" s="124">
        <f t="shared" si="2"/>
        <v>4</v>
      </c>
      <c r="Q13" s="126">
        <f t="shared" si="3"/>
        <v>1</v>
      </c>
      <c r="R13" s="126">
        <f t="shared" si="4"/>
        <v>2</v>
      </c>
      <c r="S13" s="126">
        <f t="shared" si="5"/>
        <v>0</v>
      </c>
      <c r="T13" s="127">
        <f t="shared" si="6"/>
        <v>0.35</v>
      </c>
      <c r="U13" s="128">
        <f t="shared" si="7"/>
        <v>1.8518518518518517E-2</v>
      </c>
      <c r="V13" s="126"/>
      <c r="W13" s="126"/>
      <c r="X13" s="126"/>
      <c r="Y13" s="126"/>
      <c r="Z13" s="126"/>
      <c r="AA13" s="129" t="s">
        <v>18</v>
      </c>
      <c r="AB13" s="125" t="s">
        <v>259</v>
      </c>
      <c r="AC13" s="124">
        <v>31</v>
      </c>
      <c r="AD13" s="124" t="s">
        <v>279</v>
      </c>
      <c r="AF13" s="124">
        <v>467</v>
      </c>
      <c r="AG13" s="124">
        <v>7</v>
      </c>
    </row>
    <row r="14" spans="1:33" x14ac:dyDescent="0.25">
      <c r="A14" s="52" t="s">
        <v>22</v>
      </c>
      <c r="B14" s="52" t="s">
        <v>271</v>
      </c>
      <c r="C14" s="51">
        <v>85</v>
      </c>
      <c r="D14" s="96">
        <v>37</v>
      </c>
      <c r="E14" s="9" t="s">
        <v>65</v>
      </c>
      <c r="F14" s="5">
        <v>7</v>
      </c>
      <c r="G14" s="6">
        <v>5</v>
      </c>
      <c r="H14" s="6">
        <v>1</v>
      </c>
      <c r="I14" s="6">
        <v>13</v>
      </c>
      <c r="J14" s="60">
        <v>48</v>
      </c>
      <c r="K14" s="59">
        <v>1</v>
      </c>
      <c r="L14" s="3">
        <v>14</v>
      </c>
      <c r="M14" s="60">
        <v>8</v>
      </c>
      <c r="N14" s="124">
        <f t="shared" si="0"/>
        <v>13</v>
      </c>
      <c r="O14" s="126">
        <f t="shared" si="1"/>
        <v>14</v>
      </c>
      <c r="P14" s="124">
        <f t="shared" si="2"/>
        <v>8</v>
      </c>
      <c r="Q14" s="126">
        <f t="shared" si="3"/>
        <v>-1</v>
      </c>
      <c r="R14" s="126">
        <f t="shared" si="4"/>
        <v>5</v>
      </c>
      <c r="S14" s="126">
        <f t="shared" si="5"/>
        <v>1</v>
      </c>
      <c r="T14" s="127">
        <f t="shared" si="6"/>
        <v>0.64749999999999996</v>
      </c>
      <c r="U14" s="128">
        <f t="shared" si="7"/>
        <v>2.0833333333333332E-2</v>
      </c>
      <c r="V14" s="126"/>
      <c r="W14" s="126"/>
      <c r="X14" s="126"/>
      <c r="Y14" s="126"/>
      <c r="Z14" s="126"/>
      <c r="AA14" s="129" t="s">
        <v>283</v>
      </c>
      <c r="AB14" s="125"/>
      <c r="AC14" s="124">
        <v>31</v>
      </c>
      <c r="AD14" s="124" t="s">
        <v>18</v>
      </c>
      <c r="AE14" s="124" t="s">
        <v>259</v>
      </c>
      <c r="AF14" s="124">
        <v>187</v>
      </c>
      <c r="AG14" s="124">
        <v>598</v>
      </c>
    </row>
    <row r="15" spans="1:33" x14ac:dyDescent="0.25">
      <c r="A15" s="52" t="s">
        <v>22</v>
      </c>
      <c r="B15" s="52" t="s">
        <v>272</v>
      </c>
      <c r="C15" s="51">
        <v>221</v>
      </c>
      <c r="D15" s="96">
        <v>148</v>
      </c>
      <c r="E15" s="9" t="s">
        <v>65</v>
      </c>
      <c r="F15" s="5">
        <v>31</v>
      </c>
      <c r="G15" s="6">
        <v>18</v>
      </c>
      <c r="H15" s="6">
        <v>3</v>
      </c>
      <c r="I15" s="6">
        <v>52</v>
      </c>
      <c r="J15" s="60">
        <v>73</v>
      </c>
      <c r="K15" s="59">
        <v>1</v>
      </c>
      <c r="L15" s="3">
        <v>53</v>
      </c>
      <c r="M15" s="60">
        <v>30</v>
      </c>
      <c r="N15" s="124">
        <f t="shared" si="0"/>
        <v>52</v>
      </c>
      <c r="O15" s="126">
        <f t="shared" si="1"/>
        <v>52</v>
      </c>
      <c r="P15" s="124">
        <f t="shared" si="2"/>
        <v>31</v>
      </c>
      <c r="Q15" s="126">
        <f t="shared" si="3"/>
        <v>0</v>
      </c>
      <c r="R15" s="126">
        <f t="shared" si="4"/>
        <v>18</v>
      </c>
      <c r="S15" s="126">
        <f t="shared" si="5"/>
        <v>3</v>
      </c>
      <c r="T15" s="127">
        <f t="shared" si="6"/>
        <v>2.59</v>
      </c>
      <c r="U15" s="128">
        <f t="shared" si="7"/>
        <v>1.3698630136986301E-2</v>
      </c>
      <c r="V15" s="126"/>
      <c r="W15" s="126"/>
      <c r="X15" s="126"/>
      <c r="Y15" s="126"/>
      <c r="Z15" s="126"/>
      <c r="AA15" s="129" t="s">
        <v>19</v>
      </c>
      <c r="AB15" s="131" t="s">
        <v>260</v>
      </c>
      <c r="AC15" s="124">
        <v>6</v>
      </c>
      <c r="AD15" s="124" t="s">
        <v>283</v>
      </c>
      <c r="AF15" s="124">
        <v>187</v>
      </c>
      <c r="AG15" s="124">
        <v>12612</v>
      </c>
    </row>
    <row r="16" spans="1:33" x14ac:dyDescent="0.25">
      <c r="A16" s="92" t="s">
        <v>23</v>
      </c>
      <c r="B16" s="18"/>
      <c r="C16" s="98"/>
      <c r="D16" s="96"/>
      <c r="E16" s="9"/>
      <c r="F16" s="95"/>
      <c r="G16" s="18"/>
      <c r="H16" s="18"/>
      <c r="I16" s="18"/>
      <c r="J16" s="18"/>
      <c r="K16" s="18"/>
      <c r="L16" s="18"/>
      <c r="M16" s="18"/>
      <c r="AA16" s="124" t="s">
        <v>284</v>
      </c>
      <c r="AC16" s="124">
        <v>6</v>
      </c>
      <c r="AD16" s="124" t="s">
        <v>19</v>
      </c>
      <c r="AE16" s="124" t="s">
        <v>260</v>
      </c>
      <c r="AF16" s="124">
        <v>47</v>
      </c>
    </row>
    <row r="17" spans="2:32" x14ac:dyDescent="0.25">
      <c r="C17" s="98"/>
      <c r="E17" s="31" t="s">
        <v>52</v>
      </c>
      <c r="F17" s="32" t="s">
        <v>54</v>
      </c>
      <c r="G17" s="32" t="s">
        <v>55</v>
      </c>
      <c r="H17" s="74"/>
      <c r="J17" s="18"/>
      <c r="K17" s="18"/>
      <c r="L17" s="18"/>
      <c r="M17" s="18"/>
      <c r="AA17" s="124" t="s">
        <v>20</v>
      </c>
      <c r="AB17" s="124" t="s">
        <v>261</v>
      </c>
      <c r="AC17" s="124">
        <v>171</v>
      </c>
      <c r="AD17" s="124" t="s">
        <v>284</v>
      </c>
      <c r="AF17" s="124">
        <v>47</v>
      </c>
    </row>
    <row r="18" spans="2:32" x14ac:dyDescent="0.25">
      <c r="B18" s="147"/>
      <c r="C18" s="98"/>
      <c r="E18" s="31" t="s">
        <v>67</v>
      </c>
      <c r="F18" s="30">
        <v>0.35</v>
      </c>
      <c r="G18" s="33">
        <v>0.01</v>
      </c>
      <c r="J18" s="18"/>
      <c r="K18" s="18"/>
      <c r="L18" s="18"/>
      <c r="M18" s="18"/>
      <c r="AB18" s="124" t="s">
        <v>262</v>
      </c>
      <c r="AC18" s="124">
        <v>69</v>
      </c>
      <c r="AD18" s="124" t="s">
        <v>20</v>
      </c>
      <c r="AE18" s="124" t="s">
        <v>261</v>
      </c>
      <c r="AF18" s="124">
        <v>173</v>
      </c>
    </row>
    <row r="19" spans="2:32" x14ac:dyDescent="0.25">
      <c r="B19" s="147"/>
      <c r="C19" s="98"/>
      <c r="E19" s="31" t="s">
        <v>68</v>
      </c>
      <c r="F19" s="30">
        <v>0.1</v>
      </c>
      <c r="G19" s="33">
        <v>1E-3</v>
      </c>
      <c r="J19" s="18"/>
      <c r="K19" s="18"/>
      <c r="L19" s="18"/>
      <c r="M19" s="18"/>
      <c r="AA19" s="124" t="s">
        <v>280</v>
      </c>
      <c r="AC19" s="124">
        <v>240</v>
      </c>
      <c r="AE19" s="124" t="s">
        <v>262</v>
      </c>
      <c r="AF19" s="124">
        <v>190</v>
      </c>
    </row>
    <row r="20" spans="2:32" x14ac:dyDescent="0.25">
      <c r="B20" s="18"/>
      <c r="C20" s="98"/>
      <c r="D20" s="18"/>
      <c r="E20" s="18"/>
      <c r="F20" s="18"/>
      <c r="G20" s="18"/>
      <c r="H20" s="18"/>
      <c r="I20" s="18"/>
      <c r="J20" s="18"/>
      <c r="K20" s="18"/>
      <c r="L20" s="18"/>
      <c r="M20" s="18"/>
      <c r="AA20" s="124" t="s">
        <v>21</v>
      </c>
      <c r="AB20" s="124" t="s">
        <v>263</v>
      </c>
      <c r="AC20" s="124">
        <v>2</v>
      </c>
      <c r="AD20" s="124" t="s">
        <v>280</v>
      </c>
      <c r="AF20" s="124">
        <v>363</v>
      </c>
    </row>
    <row r="21" spans="2:32" x14ac:dyDescent="0.25">
      <c r="B21" s="18"/>
      <c r="C21" s="98"/>
      <c r="D21" s="18"/>
      <c r="E21" s="18"/>
      <c r="F21" s="18"/>
      <c r="G21" s="18"/>
      <c r="H21" s="18"/>
      <c r="I21" s="18"/>
      <c r="J21" s="18"/>
      <c r="K21" s="18"/>
      <c r="L21" s="18"/>
      <c r="M21" s="18"/>
      <c r="AA21" s="124" t="s">
        <v>285</v>
      </c>
      <c r="AC21" s="124">
        <v>2</v>
      </c>
      <c r="AD21" s="124" t="s">
        <v>21</v>
      </c>
      <c r="AE21" s="124" t="s">
        <v>263</v>
      </c>
      <c r="AF21" s="124">
        <v>7</v>
      </c>
    </row>
    <row r="22" spans="2:32" x14ac:dyDescent="0.25">
      <c r="B22" s="78"/>
      <c r="C22" s="98"/>
      <c r="D22" s="78"/>
      <c r="E22" s="80"/>
      <c r="F22" s="146"/>
      <c r="G22" s="146"/>
      <c r="H22" s="78"/>
      <c r="I22" s="75"/>
      <c r="J22" s="75"/>
      <c r="K22" s="18"/>
      <c r="L22" s="18"/>
      <c r="M22" s="18"/>
      <c r="AA22" s="124" t="s">
        <v>22</v>
      </c>
      <c r="AB22" s="124" t="s">
        <v>264</v>
      </c>
      <c r="AC22" s="124">
        <v>8</v>
      </c>
      <c r="AD22" s="124" t="s">
        <v>285</v>
      </c>
      <c r="AF22" s="124">
        <v>7</v>
      </c>
    </row>
    <row r="23" spans="2:32" x14ac:dyDescent="0.25">
      <c r="B23" s="78"/>
      <c r="C23" s="98"/>
      <c r="D23" s="78"/>
      <c r="E23" s="79"/>
      <c r="F23" s="145"/>
      <c r="G23" s="145"/>
      <c r="H23" s="78"/>
      <c r="I23" s="78"/>
      <c r="J23" s="78"/>
      <c r="K23" s="18"/>
      <c r="L23" s="18"/>
      <c r="M23" s="18"/>
      <c r="AB23" s="124" t="s">
        <v>265</v>
      </c>
      <c r="AC23" s="124">
        <v>86</v>
      </c>
      <c r="AD23" s="124" t="s">
        <v>22</v>
      </c>
      <c r="AE23" s="124" t="s">
        <v>264</v>
      </c>
      <c r="AF23" s="124">
        <v>61</v>
      </c>
    </row>
    <row r="24" spans="2:32" x14ac:dyDescent="0.25">
      <c r="B24" s="91"/>
      <c r="C24" s="98"/>
      <c r="D24" s="91"/>
      <c r="E24" s="80"/>
      <c r="F24" s="78"/>
      <c r="G24" s="78"/>
      <c r="H24" s="78"/>
      <c r="I24" s="78"/>
      <c r="J24" s="78"/>
      <c r="K24" s="18"/>
      <c r="L24" s="18"/>
      <c r="M24" s="18"/>
      <c r="AB24" s="124" t="s">
        <v>266</v>
      </c>
      <c r="AC24" s="124">
        <v>19</v>
      </c>
      <c r="AE24" s="124" t="s">
        <v>265</v>
      </c>
      <c r="AF24" s="124">
        <v>169</v>
      </c>
    </row>
    <row r="25" spans="2:32" x14ac:dyDescent="0.25">
      <c r="B25" s="91"/>
      <c r="C25" s="98"/>
      <c r="D25" s="91"/>
      <c r="E25" s="80"/>
      <c r="F25" s="78"/>
      <c r="G25" s="78"/>
      <c r="H25" s="78"/>
      <c r="I25" s="78"/>
      <c r="J25" s="78"/>
      <c r="K25" s="18"/>
      <c r="L25" s="18"/>
      <c r="M25" s="18"/>
      <c r="AB25" s="124" t="s">
        <v>267</v>
      </c>
      <c r="AC25" s="124">
        <v>6</v>
      </c>
      <c r="AE25" s="124" t="s">
        <v>266</v>
      </c>
      <c r="AF25" s="124">
        <v>31</v>
      </c>
    </row>
    <row r="26" spans="2:32" x14ac:dyDescent="0.25">
      <c r="B26" s="91"/>
      <c r="C26" s="98"/>
      <c r="D26" s="91"/>
      <c r="E26" s="78"/>
      <c r="F26" s="78"/>
      <c r="G26" s="75"/>
      <c r="H26" s="78"/>
      <c r="I26" s="81"/>
      <c r="J26" s="78"/>
      <c r="K26" s="18"/>
      <c r="L26" s="18"/>
      <c r="M26" s="18"/>
      <c r="AB26" s="124" t="s">
        <v>268</v>
      </c>
      <c r="AC26" s="124">
        <v>40</v>
      </c>
      <c r="AE26" s="124" t="s">
        <v>267</v>
      </c>
      <c r="AF26" s="124">
        <v>11</v>
      </c>
    </row>
    <row r="27" spans="2:32" x14ac:dyDescent="0.25">
      <c r="AB27" s="124" t="s">
        <v>269</v>
      </c>
      <c r="AC27" s="124">
        <v>78</v>
      </c>
      <c r="AE27" s="124" t="s">
        <v>268</v>
      </c>
      <c r="AF27" s="124">
        <v>39</v>
      </c>
    </row>
    <row r="28" spans="2:32" x14ac:dyDescent="0.25">
      <c r="AB28" s="124" t="s">
        <v>270</v>
      </c>
      <c r="AC28" s="124">
        <v>20</v>
      </c>
      <c r="AE28" s="124" t="s">
        <v>269</v>
      </c>
      <c r="AF28" s="124">
        <v>112</v>
      </c>
    </row>
    <row r="29" spans="2:32" x14ac:dyDescent="0.25">
      <c r="AB29" s="124" t="s">
        <v>271</v>
      </c>
      <c r="AC29" s="124">
        <v>37</v>
      </c>
      <c r="AE29" s="124" t="s">
        <v>270</v>
      </c>
      <c r="AF29" s="124">
        <v>54</v>
      </c>
    </row>
    <row r="30" spans="2:32" x14ac:dyDescent="0.25">
      <c r="AB30" s="124" t="s">
        <v>272</v>
      </c>
      <c r="AC30" s="124">
        <v>148</v>
      </c>
      <c r="AE30" s="124" t="s">
        <v>271</v>
      </c>
      <c r="AF30" s="124">
        <v>48</v>
      </c>
    </row>
    <row r="31" spans="2:32" x14ac:dyDescent="0.25">
      <c r="AA31" s="124" t="s">
        <v>281</v>
      </c>
      <c r="AC31" s="124">
        <v>442</v>
      </c>
      <c r="AE31" s="124" t="s">
        <v>272</v>
      </c>
      <c r="AF31" s="124">
        <v>73</v>
      </c>
    </row>
    <row r="32" spans="2:32" x14ac:dyDescent="0.25">
      <c r="AA32" s="124" t="s">
        <v>71</v>
      </c>
      <c r="AC32" s="124">
        <v>8201</v>
      </c>
      <c r="AD32" s="124" t="s">
        <v>281</v>
      </c>
      <c r="AF32" s="124">
        <v>598</v>
      </c>
    </row>
    <row r="33" spans="30:32" x14ac:dyDescent="0.25">
      <c r="AD33" s="124" t="s">
        <v>71</v>
      </c>
      <c r="AF33" s="124">
        <v>12612</v>
      </c>
    </row>
  </sheetData>
  <mergeCells count="22">
    <mergeCell ref="H5:H6"/>
    <mergeCell ref="L1:L6"/>
    <mergeCell ref="M5:M6"/>
    <mergeCell ref="K2:K4"/>
    <mergeCell ref="M2:M4"/>
    <mergeCell ref="K5:K6"/>
    <mergeCell ref="A1:A6"/>
    <mergeCell ref="F23:G23"/>
    <mergeCell ref="F22:G22"/>
    <mergeCell ref="B18:B19"/>
    <mergeCell ref="J1:J6"/>
    <mergeCell ref="B1:B6"/>
    <mergeCell ref="D1:D6"/>
    <mergeCell ref="F5:F6"/>
    <mergeCell ref="C1:C6"/>
    <mergeCell ref="E5:E6"/>
    <mergeCell ref="E1:E4"/>
    <mergeCell ref="G5:G6"/>
    <mergeCell ref="I5:I6"/>
    <mergeCell ref="F3:I4"/>
    <mergeCell ref="F2:I2"/>
    <mergeCell ref="F1:I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10"/>
  <sheetViews>
    <sheetView zoomScale="60" zoomScaleNormal="60" workbookViewId="0">
      <selection activeCell="C21" sqref="C21"/>
    </sheetView>
  </sheetViews>
  <sheetFormatPr defaultRowHeight="15" x14ac:dyDescent="0.25"/>
  <cols>
    <col min="1" max="4" width="30" customWidth="1"/>
    <col min="5" max="5" width="33.7109375" customWidth="1"/>
    <col min="6" max="6" width="25.42578125" customWidth="1"/>
    <col min="7" max="7" width="40.28515625" customWidth="1"/>
    <col min="8" max="8" width="18.7109375" customWidth="1"/>
    <col min="9" max="9" width="28" customWidth="1"/>
    <col min="10" max="10" width="12.5703125" customWidth="1"/>
  </cols>
  <sheetData>
    <row r="1" spans="1:10" ht="30" x14ac:dyDescent="0.25">
      <c r="A1" s="148" t="s">
        <v>0</v>
      </c>
      <c r="B1" s="148" t="s">
        <v>57</v>
      </c>
      <c r="C1" s="148" t="s">
        <v>146</v>
      </c>
      <c r="D1" s="162" t="s">
        <v>1</v>
      </c>
      <c r="E1" s="163"/>
      <c r="F1" s="163"/>
      <c r="G1" s="164"/>
      <c r="H1" s="148" t="s">
        <v>139</v>
      </c>
      <c r="I1" s="104" t="s">
        <v>1</v>
      </c>
      <c r="J1" s="144" t="s">
        <v>92</v>
      </c>
    </row>
    <row r="2" spans="1:10" ht="45" x14ac:dyDescent="0.25">
      <c r="A2" s="149"/>
      <c r="B2" s="149"/>
      <c r="C2" s="149"/>
      <c r="D2" s="162" t="s">
        <v>150</v>
      </c>
      <c r="E2" s="163"/>
      <c r="F2" s="163"/>
      <c r="G2" s="164"/>
      <c r="H2" s="149"/>
      <c r="I2" s="106" t="s">
        <v>151</v>
      </c>
      <c r="J2" s="144"/>
    </row>
    <row r="3" spans="1:10" x14ac:dyDescent="0.25">
      <c r="A3" s="149"/>
      <c r="B3" s="149"/>
      <c r="C3" s="149"/>
      <c r="D3" s="165" t="str">
        <f>F10*100&amp;"% degli allevamenti di grandi dimensioni"</f>
        <v>15% degli allevamenti di grandi dimensioni</v>
      </c>
      <c r="E3" s="166"/>
      <c r="F3" s="166"/>
      <c r="G3" s="167"/>
      <c r="H3" s="149"/>
      <c r="I3" s="148" t="str">
        <f>G10*100&amp;"% degli allevamenti di piccole dimensioni da controllare"</f>
        <v>1% degli allevamenti di piccole dimensioni da controllare</v>
      </c>
      <c r="J3" s="144"/>
    </row>
    <row r="4" spans="1:10" x14ac:dyDescent="0.25">
      <c r="A4" s="149"/>
      <c r="B4" s="149"/>
      <c r="C4" s="149"/>
      <c r="D4" s="148" t="s">
        <v>94</v>
      </c>
      <c r="E4" s="148" t="s">
        <v>93</v>
      </c>
      <c r="F4" s="148" t="s">
        <v>91</v>
      </c>
      <c r="G4" s="148" t="s">
        <v>23</v>
      </c>
      <c r="H4" s="149"/>
      <c r="I4" s="149"/>
      <c r="J4" s="144"/>
    </row>
    <row r="5" spans="1:10" x14ac:dyDescent="0.25">
      <c r="A5" s="150"/>
      <c r="B5" s="150"/>
      <c r="C5" s="150"/>
      <c r="D5" s="150"/>
      <c r="E5" s="150"/>
      <c r="F5" s="150"/>
      <c r="G5" s="150"/>
      <c r="H5" s="150"/>
      <c r="I5" s="150"/>
      <c r="J5" s="144"/>
    </row>
    <row r="6" spans="1:10" x14ac:dyDescent="0.25">
      <c r="A6" s="26" t="s">
        <v>22</v>
      </c>
      <c r="B6" s="29">
        <f t="shared" ref="B6" si="0">C6+H6</f>
        <v>5548</v>
      </c>
      <c r="C6" s="10">
        <f>SUMIFS(Bovini!D:D,Bovini!$A:$A,'Bovini REG'!$A6)</f>
        <v>2596</v>
      </c>
      <c r="D6" s="10">
        <f>SUMIFS(Bovini!E:E,Bovini!$A:$A,'Bovini REG'!$A6)</f>
        <v>236</v>
      </c>
      <c r="E6" s="10">
        <f>SUMIFS(Bovini!F:F,Bovini!$A:$A,'Bovini REG'!$A6)</f>
        <v>136</v>
      </c>
      <c r="F6" s="10">
        <f>SUMIFS(Bovini!G:G,Bovini!$A:$A,'Bovini REG'!$A6)</f>
        <v>21</v>
      </c>
      <c r="G6" s="3">
        <f t="shared" ref="G6:G7" si="1">SUM(D6:F6)</f>
        <v>393</v>
      </c>
      <c r="H6" s="10">
        <f>SUMIFS(Bovini!I:I,Bovini!$A:$A,'Bovini REG'!$A6)</f>
        <v>2952</v>
      </c>
      <c r="I6" s="10">
        <f>SUMIFS(Bovini!J:J,Bovini!$A:$A,'Bovini REG'!$A6)</f>
        <v>35</v>
      </c>
      <c r="J6" s="66">
        <f t="shared" ref="J6" si="2">I6+G6</f>
        <v>428</v>
      </c>
    </row>
    <row r="7" spans="1:10" x14ac:dyDescent="0.25">
      <c r="A7" s="26" t="s">
        <v>23</v>
      </c>
      <c r="B7" s="29">
        <f>SUM(B6:B6)</f>
        <v>5548</v>
      </c>
      <c r="C7" s="29">
        <f>SUM(C6:C6)</f>
        <v>2596</v>
      </c>
      <c r="D7" s="29">
        <f>SUM(D6:D6)</f>
        <v>236</v>
      </c>
      <c r="E7" s="29">
        <f>SUM(E6:E6)</f>
        <v>136</v>
      </c>
      <c r="F7" s="29">
        <f>SUM(F6:F6)</f>
        <v>21</v>
      </c>
      <c r="G7" s="3">
        <f t="shared" si="1"/>
        <v>393</v>
      </c>
      <c r="H7" s="29">
        <f>SUM(H6:H6)</f>
        <v>2952</v>
      </c>
      <c r="I7" s="29">
        <f>SUM(I6:I6)</f>
        <v>35</v>
      </c>
      <c r="J7" s="66">
        <f>I7+G7</f>
        <v>428</v>
      </c>
    </row>
    <row r="8" spans="1:10" x14ac:dyDescent="0.25">
      <c r="A8" s="58"/>
      <c r="B8" s="28"/>
      <c r="C8" s="8"/>
      <c r="D8" s="8"/>
      <c r="E8" s="8"/>
      <c r="F8" s="8"/>
      <c r="G8" s="8"/>
      <c r="H8" s="8"/>
      <c r="I8" s="8"/>
      <c r="J8" s="8"/>
    </row>
    <row r="9" spans="1:10" x14ac:dyDescent="0.25">
      <c r="A9" s="147"/>
      <c r="B9" s="105"/>
      <c r="F9" s="121" t="s">
        <v>54</v>
      </c>
      <c r="G9" s="121" t="s">
        <v>55</v>
      </c>
      <c r="J9" s="8"/>
    </row>
    <row r="10" spans="1:10" x14ac:dyDescent="0.25">
      <c r="A10" s="147"/>
      <c r="B10" s="105"/>
      <c r="C10" s="105"/>
      <c r="D10" s="18"/>
      <c r="E10" s="31" t="s">
        <v>52</v>
      </c>
      <c r="F10" s="118">
        <f>Bovini!G21</f>
        <v>0.15</v>
      </c>
      <c r="G10" s="119">
        <f>Bovini!H21</f>
        <v>0.01</v>
      </c>
      <c r="J10" s="8"/>
    </row>
  </sheetData>
  <mergeCells count="14">
    <mergeCell ref="A9:A10"/>
    <mergeCell ref="H1:H5"/>
    <mergeCell ref="J1:J5"/>
    <mergeCell ref="D2:G2"/>
    <mergeCell ref="D3:G3"/>
    <mergeCell ref="I3:I5"/>
    <mergeCell ref="D4:D5"/>
    <mergeCell ref="E4:E5"/>
    <mergeCell ref="F4:F5"/>
    <mergeCell ref="G4:G5"/>
    <mergeCell ref="A1:A5"/>
    <mergeCell ref="B1:B5"/>
    <mergeCell ref="C1:C5"/>
    <mergeCell ref="D1:G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H29"/>
  <sheetViews>
    <sheetView zoomScale="70" zoomScaleNormal="70" workbookViewId="0">
      <selection activeCell="C20" sqref="C20:C21"/>
    </sheetView>
  </sheetViews>
  <sheetFormatPr defaultRowHeight="15" x14ac:dyDescent="0.25"/>
  <cols>
    <col min="1" max="5" width="30" customWidth="1"/>
    <col min="6" max="6" width="34.42578125" customWidth="1"/>
    <col min="7" max="7" width="25.42578125" customWidth="1"/>
    <col min="8" max="8" width="32" customWidth="1"/>
    <col min="9" max="9" width="20" customWidth="1"/>
    <col min="10" max="10" width="17.5703125" customWidth="1"/>
    <col min="12" max="26" width="9.140625" style="83"/>
    <col min="27" max="31" width="9.140625" style="76"/>
    <col min="32" max="34" width="8.85546875" style="76"/>
  </cols>
  <sheetData>
    <row r="1" spans="1:33" ht="30" customHeight="1" x14ac:dyDescent="0.25">
      <c r="A1" s="148" t="s">
        <v>0</v>
      </c>
      <c r="B1" s="148" t="s">
        <v>172</v>
      </c>
      <c r="C1" s="148" t="s">
        <v>57</v>
      </c>
      <c r="D1" s="148" t="s">
        <v>146</v>
      </c>
      <c r="E1" s="162" t="s">
        <v>1</v>
      </c>
      <c r="F1" s="163"/>
      <c r="G1" s="163"/>
      <c r="H1" s="164"/>
      <c r="I1" s="148" t="s">
        <v>139</v>
      </c>
      <c r="J1" s="73" t="s">
        <v>1</v>
      </c>
      <c r="K1" s="144" t="s">
        <v>92</v>
      </c>
      <c r="L1" s="85"/>
    </row>
    <row r="2" spans="1:33" ht="75" customHeight="1" x14ac:dyDescent="0.25">
      <c r="A2" s="149"/>
      <c r="B2" s="149"/>
      <c r="C2" s="149"/>
      <c r="D2" s="149"/>
      <c r="E2" s="162" t="s">
        <v>150</v>
      </c>
      <c r="F2" s="163"/>
      <c r="G2" s="163"/>
      <c r="H2" s="164"/>
      <c r="I2" s="149"/>
      <c r="J2" s="71" t="s">
        <v>151</v>
      </c>
      <c r="K2" s="144"/>
      <c r="L2" s="85"/>
      <c r="S2" s="83" t="s">
        <v>100</v>
      </c>
      <c r="T2" s="83" t="s">
        <v>111</v>
      </c>
      <c r="V2" s="83" t="s">
        <v>100</v>
      </c>
      <c r="W2" s="83" t="s">
        <v>112</v>
      </c>
      <c r="Z2" s="83" t="s">
        <v>100</v>
      </c>
      <c r="AA2" s="76" t="s">
        <v>112</v>
      </c>
      <c r="AE2" s="76" t="s">
        <v>100</v>
      </c>
      <c r="AF2" s="76" t="s">
        <v>111</v>
      </c>
    </row>
    <row r="3" spans="1:33" ht="15" customHeight="1" x14ac:dyDescent="0.25">
      <c r="A3" s="149"/>
      <c r="B3" s="149"/>
      <c r="C3" s="149"/>
      <c r="D3" s="149"/>
      <c r="E3" s="165" t="str">
        <f>G24*100&amp;"% degli allevamenti di grandi dimensioni"</f>
        <v>15% degli allevamenti di grandi dimensioni</v>
      </c>
      <c r="F3" s="166"/>
      <c r="G3" s="166"/>
      <c r="H3" s="167"/>
      <c r="I3" s="149"/>
      <c r="J3" s="148" t="str">
        <f>H24*100&amp;"% degli allevamenti di piccole dimensioni da controllare"</f>
        <v>1% degli allevamenti di piccole dimensioni da controllare</v>
      </c>
      <c r="K3" s="144"/>
      <c r="L3" s="85"/>
    </row>
    <row r="4" spans="1:33" ht="45" x14ac:dyDescent="0.25">
      <c r="A4" s="149"/>
      <c r="B4" s="149"/>
      <c r="C4" s="149"/>
      <c r="D4" s="149"/>
      <c r="E4" s="148" t="s">
        <v>94</v>
      </c>
      <c r="F4" s="148" t="s">
        <v>93</v>
      </c>
      <c r="G4" s="148" t="s">
        <v>91</v>
      </c>
      <c r="H4" s="148" t="s">
        <v>23</v>
      </c>
      <c r="I4" s="149"/>
      <c r="J4" s="149"/>
      <c r="K4" s="144"/>
      <c r="L4" s="85" t="s">
        <v>105</v>
      </c>
      <c r="S4" s="83" t="s">
        <v>102</v>
      </c>
      <c r="V4" s="83" t="s">
        <v>102</v>
      </c>
      <c r="Z4" s="83" t="s">
        <v>102</v>
      </c>
      <c r="AE4" s="76" t="s">
        <v>102</v>
      </c>
    </row>
    <row r="5" spans="1:33" x14ac:dyDescent="0.25">
      <c r="A5" s="150"/>
      <c r="B5" s="150"/>
      <c r="C5" s="150"/>
      <c r="D5" s="150"/>
      <c r="E5" s="150"/>
      <c r="F5" s="150"/>
      <c r="G5" s="150"/>
      <c r="H5" s="150"/>
      <c r="I5" s="150"/>
      <c r="J5" s="150"/>
      <c r="K5" s="144"/>
      <c r="L5" s="85"/>
      <c r="S5" s="83" t="s">
        <v>103</v>
      </c>
      <c r="T5" s="83" t="s">
        <v>23</v>
      </c>
      <c r="V5" s="83" t="s">
        <v>103</v>
      </c>
      <c r="W5" s="83" t="s">
        <v>23</v>
      </c>
      <c r="Z5" s="83" t="s">
        <v>103</v>
      </c>
      <c r="AA5" s="76" t="s">
        <v>274</v>
      </c>
      <c r="AB5" s="76" t="s">
        <v>23</v>
      </c>
      <c r="AE5" s="76" t="s">
        <v>103</v>
      </c>
      <c r="AF5" s="76" t="s">
        <v>274</v>
      </c>
      <c r="AG5" s="76" t="s">
        <v>23</v>
      </c>
    </row>
    <row r="6" spans="1:33" x14ac:dyDescent="0.25">
      <c r="A6" s="52" t="s">
        <v>22</v>
      </c>
      <c r="B6" s="52" t="s">
        <v>264</v>
      </c>
      <c r="C6" s="29">
        <v>0</v>
      </c>
      <c r="D6" s="10">
        <v>0</v>
      </c>
      <c r="E6" s="54">
        <v>0</v>
      </c>
      <c r="F6" s="3">
        <v>0</v>
      </c>
      <c r="G6" s="3">
        <v>0</v>
      </c>
      <c r="H6" s="3">
        <v>0</v>
      </c>
      <c r="I6" s="29">
        <v>0</v>
      </c>
      <c r="J6" s="2">
        <v>0</v>
      </c>
      <c r="K6" s="66">
        <v>0</v>
      </c>
      <c r="L6" s="85">
        <f t="shared" ref="L6:L14" si="0">ROUNDUP((D6*$G$24),0)</f>
        <v>0</v>
      </c>
      <c r="M6" s="85">
        <f t="shared" ref="M6:M14" si="1">ROUND((D6*0.6*$G$24),0)</f>
        <v>0</v>
      </c>
      <c r="N6" s="132">
        <f t="shared" ref="N6:N14" si="2">M6+F6+G6</f>
        <v>0</v>
      </c>
      <c r="O6" s="85"/>
      <c r="P6" s="130">
        <f t="shared" ref="P6:P14" si="3">L6-N6</f>
        <v>0</v>
      </c>
      <c r="R6" s="135"/>
    </row>
    <row r="7" spans="1:33" x14ac:dyDescent="0.25">
      <c r="A7" s="52" t="s">
        <v>22</v>
      </c>
      <c r="B7" s="52" t="s">
        <v>265</v>
      </c>
      <c r="C7" s="29">
        <v>8</v>
      </c>
      <c r="D7" s="10">
        <v>3</v>
      </c>
      <c r="E7" s="54">
        <v>1</v>
      </c>
      <c r="F7" s="3">
        <v>0</v>
      </c>
      <c r="G7" s="3">
        <v>0</v>
      </c>
      <c r="H7" s="3">
        <v>1</v>
      </c>
      <c r="I7" s="29">
        <v>5</v>
      </c>
      <c r="J7" s="2">
        <v>1</v>
      </c>
      <c r="K7" s="66">
        <v>2</v>
      </c>
      <c r="L7" s="85">
        <f t="shared" si="0"/>
        <v>1</v>
      </c>
      <c r="M7" s="85">
        <f t="shared" si="1"/>
        <v>0</v>
      </c>
      <c r="N7" s="132">
        <f t="shared" si="2"/>
        <v>0</v>
      </c>
      <c r="O7" s="85"/>
      <c r="P7" s="130">
        <f t="shared" si="3"/>
        <v>1</v>
      </c>
      <c r="R7" s="135"/>
    </row>
    <row r="8" spans="1:33" x14ac:dyDescent="0.25">
      <c r="A8" s="52" t="s">
        <v>22</v>
      </c>
      <c r="B8" s="52" t="s">
        <v>266</v>
      </c>
      <c r="C8" s="29">
        <v>5</v>
      </c>
      <c r="D8" s="10">
        <v>0</v>
      </c>
      <c r="E8" s="54">
        <v>0</v>
      </c>
      <c r="F8" s="3">
        <v>0</v>
      </c>
      <c r="G8" s="3">
        <v>0</v>
      </c>
      <c r="H8" s="3">
        <v>0</v>
      </c>
      <c r="I8" s="29">
        <v>5</v>
      </c>
      <c r="J8" s="2">
        <v>1</v>
      </c>
      <c r="K8" s="66">
        <v>1</v>
      </c>
      <c r="L8" s="85">
        <f t="shared" si="0"/>
        <v>0</v>
      </c>
      <c r="M8" s="85">
        <f t="shared" si="1"/>
        <v>0</v>
      </c>
      <c r="N8" s="132">
        <f t="shared" si="2"/>
        <v>0</v>
      </c>
      <c r="O8" s="85"/>
      <c r="P8" s="130">
        <f t="shared" si="3"/>
        <v>0</v>
      </c>
      <c r="R8" s="135"/>
    </row>
    <row r="9" spans="1:33" x14ac:dyDescent="0.25">
      <c r="A9" s="52" t="s">
        <v>22</v>
      </c>
      <c r="B9" s="52" t="s">
        <v>267</v>
      </c>
      <c r="C9" s="29">
        <v>2</v>
      </c>
      <c r="D9" s="10">
        <v>1</v>
      </c>
      <c r="E9" s="54">
        <v>1</v>
      </c>
      <c r="F9" s="3">
        <v>0</v>
      </c>
      <c r="G9" s="3">
        <v>0</v>
      </c>
      <c r="H9" s="3">
        <v>1</v>
      </c>
      <c r="I9" s="29">
        <v>1</v>
      </c>
      <c r="J9" s="2">
        <v>1</v>
      </c>
      <c r="K9" s="66">
        <v>2</v>
      </c>
      <c r="L9" s="85">
        <f t="shared" si="0"/>
        <v>1</v>
      </c>
      <c r="M9" s="85">
        <f t="shared" si="1"/>
        <v>0</v>
      </c>
      <c r="N9" s="132">
        <f t="shared" si="2"/>
        <v>0</v>
      </c>
      <c r="O9" s="85"/>
      <c r="P9" s="130">
        <f t="shared" si="3"/>
        <v>1</v>
      </c>
      <c r="R9" s="135"/>
    </row>
    <row r="10" spans="1:33" x14ac:dyDescent="0.25">
      <c r="A10" s="52" t="s">
        <v>22</v>
      </c>
      <c r="B10" s="52" t="s">
        <v>268</v>
      </c>
      <c r="C10" s="29">
        <v>0</v>
      </c>
      <c r="D10" s="10">
        <v>0</v>
      </c>
      <c r="E10" s="54">
        <v>0</v>
      </c>
      <c r="F10" s="3">
        <v>0</v>
      </c>
      <c r="G10" s="3">
        <v>0</v>
      </c>
      <c r="H10" s="3">
        <v>0</v>
      </c>
      <c r="I10" s="29">
        <v>0</v>
      </c>
      <c r="J10" s="2">
        <v>0</v>
      </c>
      <c r="K10" s="66">
        <v>0</v>
      </c>
      <c r="L10" s="85">
        <f t="shared" si="0"/>
        <v>0</v>
      </c>
      <c r="M10" s="85">
        <f t="shared" si="1"/>
        <v>0</v>
      </c>
      <c r="N10" s="132">
        <f t="shared" si="2"/>
        <v>0</v>
      </c>
      <c r="O10" s="85"/>
      <c r="P10" s="130">
        <f t="shared" si="3"/>
        <v>0</v>
      </c>
      <c r="R10" s="135"/>
    </row>
    <row r="11" spans="1:33" x14ac:dyDescent="0.25">
      <c r="A11" s="52" t="s">
        <v>22</v>
      </c>
      <c r="B11" s="52" t="s">
        <v>269</v>
      </c>
      <c r="C11" s="29">
        <v>3</v>
      </c>
      <c r="D11" s="10">
        <v>3</v>
      </c>
      <c r="E11" s="54">
        <v>1</v>
      </c>
      <c r="F11" s="3">
        <v>0</v>
      </c>
      <c r="G11" s="3">
        <v>0</v>
      </c>
      <c r="H11" s="3">
        <v>1</v>
      </c>
      <c r="I11" s="29">
        <v>0</v>
      </c>
      <c r="J11" s="2">
        <v>0</v>
      </c>
      <c r="K11" s="66">
        <v>1</v>
      </c>
      <c r="L11" s="85">
        <f t="shared" si="0"/>
        <v>1</v>
      </c>
      <c r="M11" s="85">
        <f t="shared" si="1"/>
        <v>0</v>
      </c>
      <c r="N11" s="132">
        <f t="shared" si="2"/>
        <v>0</v>
      </c>
      <c r="O11" s="85"/>
      <c r="P11" s="130">
        <f t="shared" si="3"/>
        <v>1</v>
      </c>
      <c r="R11" s="135"/>
    </row>
    <row r="12" spans="1:33" x14ac:dyDescent="0.25">
      <c r="A12" s="52" t="s">
        <v>22</v>
      </c>
      <c r="B12" s="52" t="s">
        <v>270</v>
      </c>
      <c r="C12" s="29">
        <v>0</v>
      </c>
      <c r="D12" s="10">
        <v>0</v>
      </c>
      <c r="E12" s="54">
        <v>0</v>
      </c>
      <c r="F12" s="3">
        <v>0</v>
      </c>
      <c r="G12" s="3">
        <v>0</v>
      </c>
      <c r="H12" s="3">
        <v>0</v>
      </c>
      <c r="I12" s="29">
        <v>0</v>
      </c>
      <c r="J12" s="2">
        <v>0</v>
      </c>
      <c r="K12" s="66">
        <v>0</v>
      </c>
      <c r="L12" s="85">
        <f t="shared" si="0"/>
        <v>0</v>
      </c>
      <c r="M12" s="85">
        <f t="shared" si="1"/>
        <v>0</v>
      </c>
      <c r="N12" s="132">
        <f t="shared" si="2"/>
        <v>0</v>
      </c>
      <c r="O12" s="85"/>
      <c r="P12" s="130">
        <f t="shared" si="3"/>
        <v>0</v>
      </c>
      <c r="R12" s="135"/>
    </row>
    <row r="13" spans="1:33" x14ac:dyDescent="0.25">
      <c r="A13" s="52" t="s">
        <v>22</v>
      </c>
      <c r="B13" s="52" t="s">
        <v>271</v>
      </c>
      <c r="C13" s="29">
        <v>1</v>
      </c>
      <c r="D13" s="10">
        <v>1</v>
      </c>
      <c r="E13" s="54">
        <v>1</v>
      </c>
      <c r="F13" s="3">
        <v>0</v>
      </c>
      <c r="G13" s="3">
        <v>0</v>
      </c>
      <c r="H13" s="3">
        <v>1</v>
      </c>
      <c r="I13" s="29">
        <v>0</v>
      </c>
      <c r="J13" s="2">
        <v>0</v>
      </c>
      <c r="K13" s="66">
        <v>1</v>
      </c>
      <c r="L13" s="85">
        <f t="shared" si="0"/>
        <v>1</v>
      </c>
      <c r="M13" s="85">
        <f t="shared" si="1"/>
        <v>0</v>
      </c>
      <c r="N13" s="132">
        <f t="shared" si="2"/>
        <v>0</v>
      </c>
      <c r="O13" s="85"/>
      <c r="P13" s="130">
        <f t="shared" si="3"/>
        <v>1</v>
      </c>
      <c r="R13" s="135"/>
    </row>
    <row r="14" spans="1:33" x14ac:dyDescent="0.25">
      <c r="A14" s="52" t="s">
        <v>22</v>
      </c>
      <c r="B14" s="52" t="s">
        <v>272</v>
      </c>
      <c r="C14" s="29">
        <v>0</v>
      </c>
      <c r="D14" s="10">
        <v>0</v>
      </c>
      <c r="E14" s="54">
        <v>0</v>
      </c>
      <c r="F14" s="3">
        <v>0</v>
      </c>
      <c r="G14" s="3">
        <v>0</v>
      </c>
      <c r="H14" s="3">
        <v>0</v>
      </c>
      <c r="I14" s="29">
        <v>0</v>
      </c>
      <c r="J14" s="2">
        <v>0</v>
      </c>
      <c r="K14" s="66">
        <v>0</v>
      </c>
      <c r="L14" s="85">
        <f t="shared" si="0"/>
        <v>0</v>
      </c>
      <c r="M14" s="85">
        <f t="shared" si="1"/>
        <v>0</v>
      </c>
      <c r="N14" s="132">
        <f t="shared" si="2"/>
        <v>0</v>
      </c>
      <c r="O14" s="85"/>
      <c r="P14" s="130">
        <f t="shared" si="3"/>
        <v>0</v>
      </c>
      <c r="R14" s="135"/>
    </row>
    <row r="15" spans="1:33" x14ac:dyDescent="0.25">
      <c r="A15" s="99"/>
      <c r="B15" s="100"/>
      <c r="C15" s="101"/>
      <c r="D15" s="10"/>
      <c r="E15" s="101"/>
      <c r="F15" s="101"/>
      <c r="G15" s="101"/>
      <c r="H15" s="102"/>
      <c r="I15" s="101"/>
      <c r="J15" s="101"/>
      <c r="K15" s="103"/>
      <c r="L15" s="133"/>
      <c r="M15" s="133"/>
      <c r="N15" s="134"/>
      <c r="O15" s="133"/>
      <c r="R15" s="135"/>
    </row>
    <row r="16" spans="1:33" x14ac:dyDescent="0.25">
      <c r="A16" s="99"/>
      <c r="B16" s="100"/>
      <c r="C16" s="101"/>
      <c r="D16" s="101"/>
      <c r="E16" s="101"/>
      <c r="F16" s="101"/>
      <c r="G16" s="101"/>
      <c r="H16" s="102"/>
      <c r="I16" s="101"/>
      <c r="J16" s="101"/>
      <c r="K16" s="103"/>
      <c r="L16" s="133"/>
      <c r="M16" s="133"/>
      <c r="N16" s="134"/>
      <c r="O16" s="133"/>
      <c r="R16" s="135"/>
    </row>
    <row r="17" spans="1:26" x14ac:dyDescent="0.25">
      <c r="A17" s="99"/>
      <c r="B17" s="100"/>
      <c r="C17" s="101"/>
      <c r="D17" s="101"/>
      <c r="E17" s="101"/>
      <c r="F17" s="101"/>
      <c r="G17" s="101"/>
      <c r="H17" s="102"/>
      <c r="I17" s="101"/>
      <c r="J17" s="101"/>
      <c r="K17" s="103"/>
      <c r="L17" s="133"/>
      <c r="M17" s="133"/>
      <c r="N17" s="134"/>
      <c r="O17" s="133"/>
      <c r="R17" s="135"/>
    </row>
    <row r="18" spans="1:26" x14ac:dyDescent="0.25">
      <c r="A18" s="99"/>
      <c r="B18" s="100"/>
      <c r="C18" s="101"/>
      <c r="D18" s="101"/>
      <c r="E18" s="101"/>
      <c r="F18" s="101"/>
      <c r="G18" s="101"/>
      <c r="H18" s="102"/>
      <c r="I18" s="101"/>
      <c r="J18" s="101"/>
      <c r="K18" s="103"/>
      <c r="L18" s="133"/>
      <c r="M18" s="133"/>
      <c r="N18" s="134"/>
      <c r="O18" s="133"/>
      <c r="R18" s="135"/>
    </row>
    <row r="19" spans="1:26" x14ac:dyDescent="0.25">
      <c r="A19" s="99"/>
      <c r="B19" s="100"/>
      <c r="C19" s="101"/>
      <c r="D19" s="101"/>
      <c r="E19" s="101"/>
      <c r="F19" s="101"/>
      <c r="G19" s="101"/>
      <c r="H19" s="102"/>
      <c r="I19" s="101"/>
      <c r="J19" s="101"/>
      <c r="K19" s="103"/>
      <c r="L19" s="133"/>
      <c r="M19" s="133"/>
      <c r="N19" s="134"/>
      <c r="O19" s="133"/>
      <c r="R19" s="135"/>
    </row>
    <row r="20" spans="1:26" x14ac:dyDescent="0.25">
      <c r="A20" s="99"/>
      <c r="B20" s="100"/>
      <c r="C20" s="101"/>
      <c r="D20" s="101"/>
      <c r="E20" s="101"/>
      <c r="F20" s="101"/>
      <c r="G20" s="101"/>
      <c r="H20" s="102"/>
      <c r="I20" s="101"/>
      <c r="J20" s="101"/>
      <c r="K20" s="103"/>
      <c r="L20" s="133"/>
      <c r="M20" s="133"/>
      <c r="N20" s="134"/>
      <c r="O20" s="133"/>
      <c r="R20" s="135"/>
    </row>
    <row r="21" spans="1:26" x14ac:dyDescent="0.25">
      <c r="A21" s="99"/>
      <c r="B21" s="100"/>
      <c r="C21" s="101"/>
      <c r="D21" s="101"/>
      <c r="E21" s="101"/>
      <c r="F21" s="101"/>
      <c r="G21" s="101"/>
      <c r="H21" s="102"/>
      <c r="I21" s="101"/>
      <c r="J21" s="101"/>
      <c r="K21" s="103"/>
      <c r="L21" s="133"/>
      <c r="M21" s="133"/>
      <c r="N21" s="134"/>
      <c r="O21" s="133"/>
      <c r="R21" s="135"/>
    </row>
    <row r="22" spans="1:26" x14ac:dyDescent="0.25">
      <c r="A22" s="58"/>
      <c r="B22" s="88"/>
      <c r="C22" s="28"/>
      <c r="D22" s="8"/>
      <c r="E22" s="8"/>
      <c r="F22" s="8"/>
      <c r="G22" s="8"/>
      <c r="H22" s="8"/>
      <c r="I22" s="8"/>
      <c r="J22" s="8"/>
      <c r="K22" s="8"/>
      <c r="L22" s="85"/>
    </row>
    <row r="23" spans="1:26" ht="15" customHeight="1" x14ac:dyDescent="0.25">
      <c r="A23" s="147" t="s">
        <v>53</v>
      </c>
      <c r="B23" s="94"/>
      <c r="C23" s="62"/>
      <c r="G23" s="32" t="s">
        <v>54</v>
      </c>
      <c r="H23" s="32" t="s">
        <v>55</v>
      </c>
      <c r="K23" s="8"/>
      <c r="L23" s="85"/>
    </row>
    <row r="24" spans="1:26" x14ac:dyDescent="0.25">
      <c r="A24" s="147"/>
      <c r="B24" s="94"/>
      <c r="C24" s="62"/>
      <c r="D24" s="62"/>
      <c r="E24" s="18"/>
      <c r="F24" s="31" t="s">
        <v>52</v>
      </c>
      <c r="G24" s="30">
        <v>0.15</v>
      </c>
      <c r="H24" s="33">
        <v>0.01</v>
      </c>
      <c r="K24" s="8"/>
      <c r="L24" s="85"/>
    </row>
    <row r="28" spans="1:26" ht="15.75" x14ac:dyDescent="0.25">
      <c r="Q28" s="168" t="s">
        <v>113</v>
      </c>
      <c r="R28" s="168"/>
      <c r="S28" s="168"/>
      <c r="T28" s="168"/>
      <c r="U28" s="168"/>
      <c r="V28" s="168"/>
      <c r="W28" s="168"/>
      <c r="X28" s="168"/>
      <c r="Y28" s="168"/>
      <c r="Z28" s="168"/>
    </row>
    <row r="29" spans="1:26" ht="15.75" x14ac:dyDescent="0.25">
      <c r="Q29" s="168" t="s">
        <v>114</v>
      </c>
      <c r="R29" s="168"/>
      <c r="S29" s="168"/>
      <c r="T29" s="168"/>
      <c r="U29" s="168"/>
      <c r="V29" s="168"/>
      <c r="W29" s="168"/>
      <c r="X29" s="168"/>
      <c r="Y29" s="168"/>
    </row>
  </sheetData>
  <mergeCells count="17">
    <mergeCell ref="A23:A24"/>
    <mergeCell ref="A1:A5"/>
    <mergeCell ref="D1:D5"/>
    <mergeCell ref="C1:C5"/>
    <mergeCell ref="E4:E5"/>
    <mergeCell ref="B1:B5"/>
    <mergeCell ref="Q28:Z28"/>
    <mergeCell ref="Q29:Y29"/>
    <mergeCell ref="E1:H1"/>
    <mergeCell ref="I1:I5"/>
    <mergeCell ref="K1:K5"/>
    <mergeCell ref="E2:H2"/>
    <mergeCell ref="E3:H3"/>
    <mergeCell ref="J3:J5"/>
    <mergeCell ref="F4:F5"/>
    <mergeCell ref="G4:G5"/>
    <mergeCell ref="H4:H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10"/>
  <sheetViews>
    <sheetView topLeftCell="A3" zoomScale="85" zoomScaleNormal="85" workbookViewId="0">
      <selection activeCell="C28" sqref="C28"/>
    </sheetView>
  </sheetViews>
  <sheetFormatPr defaultRowHeight="15" x14ac:dyDescent="0.25"/>
  <cols>
    <col min="1" max="4" width="30" customWidth="1"/>
    <col min="5" max="5" width="34.42578125" customWidth="1"/>
    <col min="6" max="6" width="25.42578125" customWidth="1"/>
    <col min="7" max="7" width="32" customWidth="1"/>
    <col min="8" max="8" width="20" customWidth="1"/>
    <col min="9" max="9" width="17.5703125" customWidth="1"/>
  </cols>
  <sheetData>
    <row r="1" spans="1:10" ht="60" x14ac:dyDescent="0.25">
      <c r="A1" s="148" t="s">
        <v>0</v>
      </c>
      <c r="B1" s="148" t="s">
        <v>57</v>
      </c>
      <c r="C1" s="148" t="s">
        <v>146</v>
      </c>
      <c r="D1" s="162" t="s">
        <v>1</v>
      </c>
      <c r="E1" s="163"/>
      <c r="F1" s="163"/>
      <c r="G1" s="164"/>
      <c r="H1" s="148" t="s">
        <v>139</v>
      </c>
      <c r="I1" s="104" t="s">
        <v>1</v>
      </c>
      <c r="J1" s="144" t="s">
        <v>92</v>
      </c>
    </row>
    <row r="2" spans="1:10" ht="75" x14ac:dyDescent="0.25">
      <c r="A2" s="149"/>
      <c r="B2" s="149"/>
      <c r="C2" s="149"/>
      <c r="D2" s="162" t="s">
        <v>150</v>
      </c>
      <c r="E2" s="163"/>
      <c r="F2" s="163"/>
      <c r="G2" s="164"/>
      <c r="H2" s="149"/>
      <c r="I2" s="106" t="s">
        <v>151</v>
      </c>
      <c r="J2" s="144"/>
    </row>
    <row r="3" spans="1:10" x14ac:dyDescent="0.25">
      <c r="A3" s="149"/>
      <c r="B3" s="149"/>
      <c r="C3" s="149"/>
      <c r="D3" s="165" t="str">
        <f>F10*100&amp;"% degli allevamenti di grandi dimensioni"</f>
        <v>15% degli allevamenti di grandi dimensioni</v>
      </c>
      <c r="E3" s="166"/>
      <c r="F3" s="166"/>
      <c r="G3" s="167"/>
      <c r="H3" s="149"/>
      <c r="I3" s="148" t="str">
        <f>G10*100&amp;"% degli allevamenti di piccole dimensioni da controllare"</f>
        <v>1% degli allevamenti di piccole dimensioni da controllare</v>
      </c>
      <c r="J3" s="144"/>
    </row>
    <row r="4" spans="1:10" x14ac:dyDescent="0.25">
      <c r="A4" s="149"/>
      <c r="B4" s="149"/>
      <c r="C4" s="149"/>
      <c r="D4" s="148" t="s">
        <v>94</v>
      </c>
      <c r="E4" s="148" t="s">
        <v>93</v>
      </c>
      <c r="F4" s="148" t="s">
        <v>91</v>
      </c>
      <c r="G4" s="148" t="s">
        <v>23</v>
      </c>
      <c r="H4" s="149"/>
      <c r="I4" s="149"/>
      <c r="J4" s="144"/>
    </row>
    <row r="5" spans="1:10" x14ac:dyDescent="0.25">
      <c r="A5" s="150"/>
      <c r="B5" s="150"/>
      <c r="C5" s="150"/>
      <c r="D5" s="150"/>
      <c r="E5" s="150"/>
      <c r="F5" s="150"/>
      <c r="G5" s="150"/>
      <c r="H5" s="150"/>
      <c r="I5" s="150"/>
      <c r="J5" s="144"/>
    </row>
    <row r="6" spans="1:10" x14ac:dyDescent="0.25">
      <c r="A6" s="26" t="s">
        <v>22</v>
      </c>
      <c r="B6" s="29">
        <f t="shared" ref="B6" si="0">C6+H6</f>
        <v>19</v>
      </c>
      <c r="C6" s="10">
        <f>SUMIFS(Bufalini!D:D,Bufalini!$A:$A,'Bufalini REG'!$A6)</f>
        <v>8</v>
      </c>
      <c r="D6" s="10">
        <f>SUMIFS(Bufalini!E:E,Bufalini!$A:$A,'Bufalini REG'!$A6)</f>
        <v>4</v>
      </c>
      <c r="E6" s="10">
        <f>SUMIFS(Bufalini!F:F,Bufalini!$A:$A,'Bufalini REG'!$A6)</f>
        <v>0</v>
      </c>
      <c r="F6" s="10">
        <f>SUMIFS(Bufalini!G:G,Bufalini!$A:$A,'Bufalini REG'!$A6)</f>
        <v>0</v>
      </c>
      <c r="G6" s="3">
        <f t="shared" ref="G6:G7" si="1">SUM(D6:F6)</f>
        <v>4</v>
      </c>
      <c r="H6" s="10">
        <f>SUMIFS(Bufalini!I:I,Bufalini!$A:$A,'Bufalini REG'!$A6)</f>
        <v>11</v>
      </c>
      <c r="I6" s="10">
        <f>SUMIFS(Bufalini!J:J,Bufalini!$A:$A,'Bufalini REG'!$A6)</f>
        <v>3</v>
      </c>
      <c r="J6" s="66">
        <f t="shared" ref="J6:J7" si="2">I6+G6</f>
        <v>7</v>
      </c>
    </row>
    <row r="7" spans="1:10" x14ac:dyDescent="0.25">
      <c r="A7" s="26" t="s">
        <v>23</v>
      </c>
      <c r="B7" s="29">
        <f>SUM(B6:B6)</f>
        <v>19</v>
      </c>
      <c r="C7" s="29">
        <f>SUM(C6:C6)</f>
        <v>8</v>
      </c>
      <c r="D7" s="29">
        <f>SUM(D6:D6)</f>
        <v>4</v>
      </c>
      <c r="E7" s="29">
        <f>SUM(E6:E6)</f>
        <v>0</v>
      </c>
      <c r="F7" s="29">
        <f>SUM(F6:F6)</f>
        <v>0</v>
      </c>
      <c r="G7" s="3">
        <f t="shared" si="1"/>
        <v>4</v>
      </c>
      <c r="H7" s="29">
        <f>SUM(H6:H6)</f>
        <v>11</v>
      </c>
      <c r="I7" s="29">
        <f>SUM(I6:I6)</f>
        <v>3</v>
      </c>
      <c r="J7" s="66">
        <f t="shared" si="2"/>
        <v>7</v>
      </c>
    </row>
    <row r="8" spans="1:10" x14ac:dyDescent="0.25">
      <c r="A8" s="58"/>
      <c r="B8" s="28"/>
      <c r="C8" s="8"/>
      <c r="D8" s="8"/>
      <c r="E8" s="8"/>
      <c r="F8" s="8"/>
      <c r="G8" s="8"/>
      <c r="H8" s="8"/>
      <c r="I8" s="8"/>
      <c r="J8" s="8"/>
    </row>
    <row r="9" spans="1:10" x14ac:dyDescent="0.25">
      <c r="A9" s="147"/>
      <c r="B9" s="105"/>
      <c r="F9" s="121" t="s">
        <v>54</v>
      </c>
      <c r="G9" s="121" t="s">
        <v>55</v>
      </c>
      <c r="J9" s="8"/>
    </row>
    <row r="10" spans="1:10" x14ac:dyDescent="0.25">
      <c r="A10" s="147"/>
      <c r="B10" s="105"/>
      <c r="C10" s="105"/>
      <c r="D10" s="18"/>
      <c r="E10" s="31" t="s">
        <v>52</v>
      </c>
      <c r="F10" s="118">
        <f>Bufalini!G24</f>
        <v>0.15</v>
      </c>
      <c r="G10" s="119">
        <f>Bufalini!H24</f>
        <v>0.01</v>
      </c>
      <c r="J10" s="8"/>
    </row>
  </sheetData>
  <mergeCells count="14">
    <mergeCell ref="H1:H5"/>
    <mergeCell ref="J1:J5"/>
    <mergeCell ref="D2:G2"/>
    <mergeCell ref="D3:G3"/>
    <mergeCell ref="I3:I5"/>
    <mergeCell ref="D4:D5"/>
    <mergeCell ref="E4:E5"/>
    <mergeCell ref="F4:F5"/>
    <mergeCell ref="G4:G5"/>
    <mergeCell ref="A9:A10"/>
    <mergeCell ref="A1:A5"/>
    <mergeCell ref="B1:B5"/>
    <mergeCell ref="C1:C5"/>
    <mergeCell ref="D1:G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L19"/>
  <sheetViews>
    <sheetView zoomScale="70" zoomScaleNormal="70" workbookViewId="0">
      <selection activeCell="D19" sqref="D19"/>
    </sheetView>
  </sheetViews>
  <sheetFormatPr defaultRowHeight="15" x14ac:dyDescent="0.25"/>
  <cols>
    <col min="1" max="4" width="30" customWidth="1"/>
    <col min="5" max="5" width="21.28515625" customWidth="1"/>
    <col min="6" max="6" width="13.140625" customWidth="1"/>
    <col min="8" max="18" width="9.140625" style="83"/>
    <col min="19" max="22" width="9.140625" style="76"/>
    <col min="23" max="38" width="9.140625" style="82"/>
  </cols>
  <sheetData>
    <row r="1" spans="1:21" ht="16.5" customHeight="1" x14ac:dyDescent="0.25">
      <c r="A1" s="144" t="s">
        <v>0</v>
      </c>
      <c r="B1" s="148" t="s">
        <v>172</v>
      </c>
      <c r="C1" s="148" t="s">
        <v>154</v>
      </c>
      <c r="D1" s="153" t="s">
        <v>1</v>
      </c>
      <c r="E1" s="154"/>
      <c r="F1" s="154"/>
      <c r="G1" s="154"/>
    </row>
    <row r="2" spans="1:21" ht="32.25" customHeight="1" x14ac:dyDescent="0.25">
      <c r="A2" s="144"/>
      <c r="B2" s="149"/>
      <c r="C2" s="149"/>
      <c r="D2" s="171" t="s">
        <v>153</v>
      </c>
      <c r="E2" s="172"/>
      <c r="F2" s="172"/>
      <c r="G2" s="172"/>
      <c r="O2" s="83" t="s">
        <v>102</v>
      </c>
    </row>
    <row r="3" spans="1:21" ht="38.25" customHeight="1" x14ac:dyDescent="0.25">
      <c r="A3" s="144"/>
      <c r="B3" s="149"/>
      <c r="C3" s="149"/>
      <c r="D3" s="169" t="str">
        <f>E19*100&amp;"% degli allevamenti di grandi dimensioni"</f>
        <v>10% degli allevamenti di grandi dimensioni</v>
      </c>
      <c r="E3" s="170"/>
      <c r="F3" s="170"/>
      <c r="G3" s="170"/>
      <c r="M3" s="83" t="s">
        <v>103</v>
      </c>
      <c r="N3" s="83" t="s">
        <v>23</v>
      </c>
      <c r="O3" s="83" t="s">
        <v>103</v>
      </c>
      <c r="P3" s="83" t="s">
        <v>23</v>
      </c>
      <c r="S3" s="76" t="s">
        <v>102</v>
      </c>
    </row>
    <row r="4" spans="1:21" x14ac:dyDescent="0.25">
      <c r="A4" s="144"/>
      <c r="B4" s="149"/>
      <c r="C4" s="149"/>
      <c r="D4" s="148" t="s">
        <v>94</v>
      </c>
      <c r="E4" s="148" t="s">
        <v>93</v>
      </c>
      <c r="F4" s="148" t="s">
        <v>91</v>
      </c>
      <c r="G4" s="144" t="s">
        <v>92</v>
      </c>
      <c r="L4" s="135" t="s">
        <v>3</v>
      </c>
      <c r="M4" s="83" t="s">
        <v>3</v>
      </c>
      <c r="N4" s="83">
        <v>65</v>
      </c>
      <c r="O4" s="83" t="s">
        <v>3</v>
      </c>
      <c r="P4" s="83">
        <v>65</v>
      </c>
      <c r="S4" s="76" t="s">
        <v>103</v>
      </c>
      <c r="T4" s="76" t="s">
        <v>274</v>
      </c>
      <c r="U4" s="76" t="s">
        <v>23</v>
      </c>
    </row>
    <row r="5" spans="1:21" x14ac:dyDescent="0.25">
      <c r="A5" s="144"/>
      <c r="B5" s="150"/>
      <c r="C5" s="150"/>
      <c r="D5" s="150"/>
      <c r="E5" s="150"/>
      <c r="F5" s="150"/>
      <c r="G5" s="144"/>
      <c r="L5" s="135" t="s">
        <v>4</v>
      </c>
      <c r="M5" s="83" t="s">
        <v>4</v>
      </c>
      <c r="N5" s="83">
        <v>9</v>
      </c>
      <c r="O5" s="83" t="s">
        <v>4</v>
      </c>
      <c r="P5" s="83">
        <v>9</v>
      </c>
      <c r="S5" s="76" t="s">
        <v>3</v>
      </c>
      <c r="T5" s="76" t="s">
        <v>173</v>
      </c>
      <c r="U5" s="76">
        <v>7</v>
      </c>
    </row>
    <row r="6" spans="1:21" x14ac:dyDescent="0.25">
      <c r="A6" s="52" t="s">
        <v>22</v>
      </c>
      <c r="B6" s="52" t="s">
        <v>264</v>
      </c>
      <c r="C6" s="61">
        <v>0</v>
      </c>
      <c r="D6" s="54">
        <v>0</v>
      </c>
      <c r="E6" s="3">
        <v>0</v>
      </c>
      <c r="F6" s="3">
        <v>0</v>
      </c>
      <c r="G6" s="3">
        <v>0</v>
      </c>
      <c r="H6" s="83">
        <f t="shared" ref="H6:H14" si="0">ROUNDUP((C6*$E$19),0)</f>
        <v>0</v>
      </c>
      <c r="I6" s="130">
        <f t="shared" ref="I6:I14" si="1">J6+E6+F6</f>
        <v>0</v>
      </c>
      <c r="J6" s="83">
        <f t="shared" ref="J6:J14" si="2">ROUND((C6*0.6*$E$19),0)</f>
        <v>0</v>
      </c>
      <c r="K6" s="130">
        <f t="shared" ref="K6:K14" si="3">H6-I6</f>
        <v>0</v>
      </c>
    </row>
    <row r="7" spans="1:21" x14ac:dyDescent="0.25">
      <c r="A7" s="52" t="s">
        <v>22</v>
      </c>
      <c r="B7" s="52" t="s">
        <v>265</v>
      </c>
      <c r="C7" s="61">
        <v>96</v>
      </c>
      <c r="D7" s="54">
        <v>7</v>
      </c>
      <c r="E7" s="3">
        <v>3</v>
      </c>
      <c r="F7" s="3">
        <v>0</v>
      </c>
      <c r="G7" s="3">
        <v>10</v>
      </c>
      <c r="H7" s="83">
        <f t="shared" si="0"/>
        <v>10</v>
      </c>
      <c r="I7" s="130">
        <f t="shared" si="1"/>
        <v>9</v>
      </c>
      <c r="J7" s="83">
        <f t="shared" si="2"/>
        <v>6</v>
      </c>
      <c r="K7" s="130">
        <f t="shared" si="3"/>
        <v>1</v>
      </c>
    </row>
    <row r="8" spans="1:21" x14ac:dyDescent="0.25">
      <c r="A8" s="52" t="s">
        <v>22</v>
      </c>
      <c r="B8" s="52" t="s">
        <v>266</v>
      </c>
      <c r="C8" s="61">
        <v>4</v>
      </c>
      <c r="D8" s="54">
        <v>1</v>
      </c>
      <c r="E8" s="3">
        <v>0</v>
      </c>
      <c r="F8" s="3">
        <v>0</v>
      </c>
      <c r="G8" s="3">
        <v>1</v>
      </c>
      <c r="H8" s="83">
        <f t="shared" si="0"/>
        <v>1</v>
      </c>
      <c r="I8" s="130">
        <f t="shared" si="1"/>
        <v>0</v>
      </c>
      <c r="J8" s="83">
        <f t="shared" si="2"/>
        <v>0</v>
      </c>
      <c r="K8" s="130">
        <f t="shared" si="3"/>
        <v>1</v>
      </c>
    </row>
    <row r="9" spans="1:21" x14ac:dyDescent="0.25">
      <c r="A9" s="52" t="s">
        <v>22</v>
      </c>
      <c r="B9" s="52" t="s">
        <v>267</v>
      </c>
      <c r="C9" s="61">
        <v>16</v>
      </c>
      <c r="D9" s="54">
        <v>1</v>
      </c>
      <c r="E9" s="3">
        <v>1</v>
      </c>
      <c r="F9" s="3">
        <v>0</v>
      </c>
      <c r="G9" s="3">
        <v>2</v>
      </c>
      <c r="H9" s="83">
        <f t="shared" si="0"/>
        <v>2</v>
      </c>
      <c r="I9" s="130">
        <f t="shared" si="1"/>
        <v>2</v>
      </c>
      <c r="J9" s="83">
        <f t="shared" si="2"/>
        <v>1</v>
      </c>
      <c r="K9" s="130">
        <f t="shared" si="3"/>
        <v>0</v>
      </c>
    </row>
    <row r="10" spans="1:21" x14ac:dyDescent="0.25">
      <c r="A10" s="52" t="s">
        <v>22</v>
      </c>
      <c r="B10" s="52" t="s">
        <v>268</v>
      </c>
      <c r="C10" s="61">
        <v>45</v>
      </c>
      <c r="D10" s="54">
        <v>3</v>
      </c>
      <c r="E10" s="3">
        <v>2</v>
      </c>
      <c r="F10" s="3">
        <v>0</v>
      </c>
      <c r="G10" s="3">
        <v>5</v>
      </c>
      <c r="H10" s="83">
        <f t="shared" si="0"/>
        <v>5</v>
      </c>
      <c r="I10" s="130">
        <f t="shared" si="1"/>
        <v>5</v>
      </c>
      <c r="J10" s="83">
        <f t="shared" si="2"/>
        <v>3</v>
      </c>
      <c r="K10" s="130">
        <f t="shared" si="3"/>
        <v>0</v>
      </c>
    </row>
    <row r="11" spans="1:21" x14ac:dyDescent="0.25">
      <c r="A11" s="52" t="s">
        <v>22</v>
      </c>
      <c r="B11" s="52" t="s">
        <v>269</v>
      </c>
      <c r="C11" s="61">
        <v>116</v>
      </c>
      <c r="D11" s="54">
        <v>7</v>
      </c>
      <c r="E11" s="3">
        <v>4</v>
      </c>
      <c r="F11" s="3">
        <v>1</v>
      </c>
      <c r="G11" s="3">
        <v>12</v>
      </c>
      <c r="H11" s="83">
        <f t="shared" si="0"/>
        <v>12</v>
      </c>
      <c r="I11" s="130">
        <f t="shared" si="1"/>
        <v>12</v>
      </c>
      <c r="J11" s="83">
        <f t="shared" si="2"/>
        <v>7</v>
      </c>
      <c r="K11" s="130">
        <f t="shared" si="3"/>
        <v>0</v>
      </c>
    </row>
    <row r="12" spans="1:21" x14ac:dyDescent="0.25">
      <c r="A12" s="52" t="s">
        <v>22</v>
      </c>
      <c r="B12" s="52" t="s">
        <v>270</v>
      </c>
      <c r="C12" s="61">
        <v>35</v>
      </c>
      <c r="D12" s="54">
        <v>3</v>
      </c>
      <c r="E12" s="3">
        <v>1</v>
      </c>
      <c r="F12" s="3">
        <v>0</v>
      </c>
      <c r="G12" s="3">
        <v>4</v>
      </c>
      <c r="H12" s="83">
        <f t="shared" si="0"/>
        <v>4</v>
      </c>
      <c r="I12" s="130">
        <f t="shared" si="1"/>
        <v>3</v>
      </c>
      <c r="J12" s="83">
        <f t="shared" si="2"/>
        <v>2</v>
      </c>
      <c r="K12" s="130">
        <f t="shared" si="3"/>
        <v>1</v>
      </c>
    </row>
    <row r="13" spans="1:21" x14ac:dyDescent="0.25">
      <c r="A13" s="52" t="s">
        <v>22</v>
      </c>
      <c r="B13" s="52" t="s">
        <v>271</v>
      </c>
      <c r="C13" s="61">
        <v>107</v>
      </c>
      <c r="D13" s="54">
        <v>6</v>
      </c>
      <c r="E13" s="3">
        <v>4</v>
      </c>
      <c r="F13" s="3">
        <v>1</v>
      </c>
      <c r="G13" s="3">
        <v>11</v>
      </c>
      <c r="H13" s="83">
        <f t="shared" si="0"/>
        <v>11</v>
      </c>
      <c r="I13" s="130">
        <f t="shared" si="1"/>
        <v>11</v>
      </c>
      <c r="J13" s="83">
        <f t="shared" si="2"/>
        <v>6</v>
      </c>
      <c r="K13" s="130">
        <f t="shared" si="3"/>
        <v>0</v>
      </c>
    </row>
    <row r="14" spans="1:21" x14ac:dyDescent="0.25">
      <c r="A14" s="52" t="s">
        <v>22</v>
      </c>
      <c r="B14" s="52" t="s">
        <v>272</v>
      </c>
      <c r="C14" s="61">
        <v>465</v>
      </c>
      <c r="D14" s="54">
        <v>29</v>
      </c>
      <c r="E14" s="3">
        <v>16</v>
      </c>
      <c r="F14" s="3">
        <v>2</v>
      </c>
      <c r="G14" s="3">
        <v>47</v>
      </c>
      <c r="H14" s="83">
        <f t="shared" si="0"/>
        <v>47</v>
      </c>
      <c r="I14" s="130">
        <f t="shared" si="1"/>
        <v>46</v>
      </c>
      <c r="J14" s="83">
        <f t="shared" si="2"/>
        <v>28</v>
      </c>
      <c r="K14" s="130">
        <f t="shared" si="3"/>
        <v>1</v>
      </c>
    </row>
    <row r="15" spans="1:21" x14ac:dyDescent="0.25">
      <c r="A15" s="108"/>
      <c r="B15" s="109"/>
      <c r="C15" s="109"/>
      <c r="D15" s="110"/>
      <c r="E15" s="111"/>
      <c r="F15" s="111"/>
      <c r="G15" s="111"/>
      <c r="H15" s="136"/>
      <c r="I15" s="130"/>
      <c r="J15" s="130"/>
      <c r="K15" s="130"/>
    </row>
    <row r="16" spans="1:21" x14ac:dyDescent="0.25">
      <c r="A16" s="86" t="s">
        <v>84</v>
      </c>
      <c r="B16" s="107"/>
    </row>
    <row r="18" spans="1:5" x14ac:dyDescent="0.25">
      <c r="E18" s="32" t="s">
        <v>54</v>
      </c>
    </row>
    <row r="19" spans="1:5" ht="30" x14ac:dyDescent="0.25">
      <c r="A19" s="11" t="s">
        <v>53</v>
      </c>
      <c r="B19" s="105"/>
      <c r="C19" s="18"/>
      <c r="D19" s="31" t="s">
        <v>52</v>
      </c>
      <c r="E19" s="30">
        <v>0.1</v>
      </c>
    </row>
  </sheetData>
  <mergeCells count="10">
    <mergeCell ref="G4:G5"/>
    <mergeCell ref="D3:G3"/>
    <mergeCell ref="D2:G2"/>
    <mergeCell ref="D1:G1"/>
    <mergeCell ref="A1:A5"/>
    <mergeCell ref="C1:C5"/>
    <mergeCell ref="D4:D5"/>
    <mergeCell ref="E4:E5"/>
    <mergeCell ref="F4:F5"/>
    <mergeCell ref="B1:B5"/>
  </mergeCells>
  <pageMargins left="0.7" right="0.7" top="0.75" bottom="0.75" header="0.3" footer="0.3"/>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O11"/>
  <sheetViews>
    <sheetView workbookViewId="0">
      <selection activeCell="C14" sqref="C14"/>
    </sheetView>
  </sheetViews>
  <sheetFormatPr defaultRowHeight="15" x14ac:dyDescent="0.25"/>
  <cols>
    <col min="1" max="3" width="30" customWidth="1"/>
    <col min="4" max="4" width="21.28515625" customWidth="1"/>
    <col min="5" max="5" width="13.140625" customWidth="1"/>
    <col min="7" max="15" width="8.85546875" style="82"/>
  </cols>
  <sheetData>
    <row r="1" spans="1:6" x14ac:dyDescent="0.25">
      <c r="A1" s="144" t="s">
        <v>0</v>
      </c>
      <c r="B1" s="148" t="s">
        <v>154</v>
      </c>
      <c r="C1" s="153" t="s">
        <v>1</v>
      </c>
      <c r="D1" s="154"/>
      <c r="E1" s="154"/>
      <c r="F1" s="154"/>
    </row>
    <row r="2" spans="1:6" x14ac:dyDescent="0.25">
      <c r="A2" s="144"/>
      <c r="B2" s="149"/>
      <c r="C2" s="171" t="s">
        <v>153</v>
      </c>
      <c r="D2" s="172"/>
      <c r="E2" s="172"/>
      <c r="F2" s="172"/>
    </row>
    <row r="3" spans="1:6" x14ac:dyDescent="0.25">
      <c r="A3" s="144"/>
      <c r="B3" s="149"/>
      <c r="C3" s="169" t="str">
        <f>D11*100&amp;"% degli allevamenti di grandi dimensioni"</f>
        <v>10% degli allevamenti di grandi dimensioni</v>
      </c>
      <c r="D3" s="170"/>
      <c r="E3" s="170"/>
      <c r="F3" s="170"/>
    </row>
    <row r="4" spans="1:6" x14ac:dyDescent="0.25">
      <c r="A4" s="144"/>
      <c r="B4" s="149"/>
      <c r="C4" s="148" t="s">
        <v>94</v>
      </c>
      <c r="D4" s="148" t="s">
        <v>93</v>
      </c>
      <c r="E4" s="148" t="s">
        <v>91</v>
      </c>
      <c r="F4" s="144" t="s">
        <v>92</v>
      </c>
    </row>
    <row r="5" spans="1:6" x14ac:dyDescent="0.25">
      <c r="A5" s="144"/>
      <c r="B5" s="150"/>
      <c r="C5" s="150"/>
      <c r="D5" s="150"/>
      <c r="E5" s="150"/>
      <c r="F5" s="144"/>
    </row>
    <row r="6" spans="1:6" x14ac:dyDescent="0.25">
      <c r="A6" s="61" t="s">
        <v>22</v>
      </c>
      <c r="B6" s="61">
        <f>SUMIFS('Polli da carne'!C:C,'Polli da carne'!$A:$A,'Polli da carne REG'!$A6)</f>
        <v>884</v>
      </c>
      <c r="C6" s="61">
        <f>SUMIFS('Polli da carne'!D:D,'Polli da carne'!$A:$A,'Polli da carne REG'!$A6)</f>
        <v>57</v>
      </c>
      <c r="D6" s="61">
        <f>SUMIFS('Polli da carne'!E:E,'Polli da carne'!$A:$A,'Polli da carne REG'!$A6)</f>
        <v>31</v>
      </c>
      <c r="E6" s="61">
        <f>SUMIFS('Polli da carne'!F:F,'Polli da carne'!$A:$A,'Polli da carne REG'!$A6)</f>
        <v>4</v>
      </c>
      <c r="F6" s="3">
        <f t="shared" ref="F6" si="0">SUM(C6:E6)</f>
        <v>92</v>
      </c>
    </row>
    <row r="7" spans="1:6" x14ac:dyDescent="0.25">
      <c r="A7" s="61" t="s">
        <v>23</v>
      </c>
      <c r="B7" s="61">
        <f>SUM(B6:B6)</f>
        <v>884</v>
      </c>
      <c r="C7" s="55">
        <f>SUM(C6:C6)</f>
        <v>57</v>
      </c>
      <c r="D7" s="25">
        <f>SUM(D6:D6)</f>
        <v>31</v>
      </c>
      <c r="E7" s="25">
        <f>SUM(E6:E6)</f>
        <v>4</v>
      </c>
      <c r="F7" s="25">
        <f>SUM(F6:F6)</f>
        <v>92</v>
      </c>
    </row>
    <row r="8" spans="1:6" x14ac:dyDescent="0.25">
      <c r="A8" s="86" t="s">
        <v>84</v>
      </c>
    </row>
    <row r="10" spans="1:6" x14ac:dyDescent="0.25">
      <c r="D10" s="121" t="s">
        <v>54</v>
      </c>
    </row>
    <row r="11" spans="1:6" x14ac:dyDescent="0.25">
      <c r="A11" s="105"/>
      <c r="B11" s="18"/>
      <c r="C11" s="31" t="s">
        <v>52</v>
      </c>
      <c r="D11" s="118">
        <f>'Polli da carne'!E19</f>
        <v>0.1</v>
      </c>
    </row>
  </sheetData>
  <mergeCells count="9">
    <mergeCell ref="A1:A5"/>
    <mergeCell ref="B1:B5"/>
    <mergeCell ref="C1:F1"/>
    <mergeCell ref="C2:F2"/>
    <mergeCell ref="C3:F3"/>
    <mergeCell ref="C4:C5"/>
    <mergeCell ref="D4:D5"/>
    <mergeCell ref="E4:E5"/>
    <mergeCell ref="F4:F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M34"/>
  <sheetViews>
    <sheetView workbookViewId="0">
      <selection activeCell="B7" sqref="B7"/>
    </sheetView>
  </sheetViews>
  <sheetFormatPr defaultRowHeight="15" x14ac:dyDescent="0.25"/>
  <cols>
    <col min="1" max="5" width="30" customWidth="1"/>
    <col min="8" max="16" width="9.140625" style="84"/>
    <col min="17" max="35" width="9.140625" style="76"/>
    <col min="36" max="39" width="9.140625" style="82"/>
  </cols>
  <sheetData>
    <row r="1" spans="1:20" ht="16.5" customHeight="1" x14ac:dyDescent="0.25">
      <c r="A1" s="144" t="s">
        <v>0</v>
      </c>
      <c r="B1" s="148" t="s">
        <v>172</v>
      </c>
      <c r="C1" s="148" t="s">
        <v>87</v>
      </c>
      <c r="D1" s="153" t="s">
        <v>1</v>
      </c>
      <c r="E1" s="154"/>
      <c r="F1" s="154"/>
      <c r="G1" s="154"/>
    </row>
    <row r="2" spans="1:20" ht="28.5" customHeight="1" x14ac:dyDescent="0.25">
      <c r="A2" s="144"/>
      <c r="B2" s="149"/>
      <c r="C2" s="149"/>
      <c r="D2" s="171" t="s">
        <v>97</v>
      </c>
      <c r="E2" s="172"/>
      <c r="F2" s="172"/>
      <c r="G2" s="172"/>
    </row>
    <row r="3" spans="1:20" ht="28.5" customHeight="1" x14ac:dyDescent="0.25">
      <c r="A3" s="144"/>
      <c r="B3" s="149"/>
      <c r="C3" s="149"/>
      <c r="D3" s="169" t="str">
        <f>E21*100&amp;"% degli allevamenti di grandi dimensioni"</f>
        <v>10% degli allevamenti di grandi dimensioni</v>
      </c>
      <c r="E3" s="170"/>
      <c r="F3" s="170"/>
      <c r="G3" s="170"/>
    </row>
    <row r="4" spans="1:20" x14ac:dyDescent="0.25">
      <c r="A4" s="144"/>
      <c r="B4" s="149"/>
      <c r="C4" s="149"/>
      <c r="D4" s="148" t="s">
        <v>94</v>
      </c>
      <c r="E4" s="148" t="s">
        <v>93</v>
      </c>
      <c r="F4" s="148" t="s">
        <v>91</v>
      </c>
      <c r="G4" s="148" t="s">
        <v>92</v>
      </c>
      <c r="N4" s="84" t="s">
        <v>102</v>
      </c>
      <c r="R4" s="76" t="s">
        <v>102</v>
      </c>
    </row>
    <row r="5" spans="1:20" x14ac:dyDescent="0.25">
      <c r="A5" s="144"/>
      <c r="B5" s="150"/>
      <c r="C5" s="150"/>
      <c r="D5" s="150"/>
      <c r="E5" s="150"/>
      <c r="F5" s="150"/>
      <c r="G5" s="150"/>
      <c r="N5" s="84" t="s">
        <v>103</v>
      </c>
      <c r="O5" s="84" t="s">
        <v>23</v>
      </c>
      <c r="R5" s="76" t="s">
        <v>103</v>
      </c>
      <c r="S5" s="76" t="s">
        <v>274</v>
      </c>
      <c r="T5" s="76" t="s">
        <v>23</v>
      </c>
    </row>
    <row r="6" spans="1:20" x14ac:dyDescent="0.25">
      <c r="A6" s="52" t="s">
        <v>22</v>
      </c>
      <c r="B6" s="52" t="s">
        <v>264</v>
      </c>
      <c r="C6" s="61">
        <f t="shared" ref="C6:C14" si="0">SUMIFS(T:T,S:S,B6)</f>
        <v>7</v>
      </c>
      <c r="D6" s="54">
        <f t="shared" ref="D6:D14" si="1">IF(H6&gt;I6,ROUND((C6*0.6*$E$21),0)+K6,ROUND((C6*0.6*$E$21),0)+K6)</f>
        <v>1</v>
      </c>
      <c r="E6" s="3">
        <f t="shared" ref="E6:E14" si="2">ROUND((C6*0.35*$E$21),0)</f>
        <v>0</v>
      </c>
      <c r="F6" s="3">
        <f t="shared" ref="F6:F14" si="3">ROUND((C6*0.05*$E$21),0)</f>
        <v>0</v>
      </c>
      <c r="G6" s="3">
        <f t="shared" ref="G6:G14" si="4">SUM(D6:F6)</f>
        <v>1</v>
      </c>
      <c r="H6" s="84">
        <f t="shared" ref="H6:H14" si="5">ROUNDUP((C6*$E$21),0)</f>
        <v>1</v>
      </c>
      <c r="I6" s="137">
        <f t="shared" ref="I6:I14" si="6">J6+E6+F6</f>
        <v>0</v>
      </c>
      <c r="J6" s="84">
        <f t="shared" ref="J6:J14" si="7">ROUND((C6*0.6*$E$21),0)</f>
        <v>0</v>
      </c>
      <c r="K6" s="137">
        <f t="shared" ref="K6:K14" si="8">H6-I6</f>
        <v>1</v>
      </c>
      <c r="S6" s="76" t="s">
        <v>254</v>
      </c>
      <c r="T6" s="76">
        <v>5</v>
      </c>
    </row>
    <row r="7" spans="1:20" x14ac:dyDescent="0.25">
      <c r="A7" s="52" t="s">
        <v>22</v>
      </c>
      <c r="B7" s="52" t="s">
        <v>265</v>
      </c>
      <c r="C7" s="61">
        <f t="shared" si="0"/>
        <v>39</v>
      </c>
      <c r="D7" s="54">
        <f t="shared" si="1"/>
        <v>3</v>
      </c>
      <c r="E7" s="3">
        <f t="shared" si="2"/>
        <v>1</v>
      </c>
      <c r="F7" s="3">
        <f t="shared" si="3"/>
        <v>0</v>
      </c>
      <c r="G7" s="3">
        <f t="shared" si="4"/>
        <v>4</v>
      </c>
      <c r="H7" s="84">
        <f t="shared" si="5"/>
        <v>4</v>
      </c>
      <c r="I7" s="137">
        <f t="shared" si="6"/>
        <v>3</v>
      </c>
      <c r="J7" s="84">
        <f t="shared" si="7"/>
        <v>2</v>
      </c>
      <c r="K7" s="137">
        <f t="shared" si="8"/>
        <v>1</v>
      </c>
      <c r="S7" s="76" t="s">
        <v>255</v>
      </c>
      <c r="T7" s="76">
        <v>5</v>
      </c>
    </row>
    <row r="8" spans="1:20" x14ac:dyDescent="0.25">
      <c r="A8" s="52" t="s">
        <v>22</v>
      </c>
      <c r="B8" s="52" t="s">
        <v>266</v>
      </c>
      <c r="C8" s="61">
        <f t="shared" si="0"/>
        <v>11</v>
      </c>
      <c r="D8" s="54">
        <f t="shared" si="1"/>
        <v>2</v>
      </c>
      <c r="E8" s="3">
        <f t="shared" si="2"/>
        <v>0</v>
      </c>
      <c r="F8" s="3">
        <f t="shared" si="3"/>
        <v>0</v>
      </c>
      <c r="G8" s="3">
        <f t="shared" si="4"/>
        <v>2</v>
      </c>
      <c r="H8" s="84">
        <f t="shared" si="5"/>
        <v>2</v>
      </c>
      <c r="I8" s="137">
        <f t="shared" si="6"/>
        <v>1</v>
      </c>
      <c r="J8" s="84">
        <f t="shared" si="7"/>
        <v>1</v>
      </c>
      <c r="K8" s="137">
        <f t="shared" si="8"/>
        <v>1</v>
      </c>
      <c r="R8" s="76" t="s">
        <v>278</v>
      </c>
      <c r="T8" s="76">
        <v>112</v>
      </c>
    </row>
    <row r="9" spans="1:20" x14ac:dyDescent="0.25">
      <c r="A9" s="52" t="s">
        <v>22</v>
      </c>
      <c r="B9" s="52" t="s">
        <v>267</v>
      </c>
      <c r="C9" s="61">
        <f t="shared" si="0"/>
        <v>15</v>
      </c>
      <c r="D9" s="54">
        <f t="shared" si="1"/>
        <v>1</v>
      </c>
      <c r="E9" s="3">
        <f t="shared" si="2"/>
        <v>1</v>
      </c>
      <c r="F9" s="3">
        <f t="shared" si="3"/>
        <v>0</v>
      </c>
      <c r="G9" s="3">
        <f t="shared" si="4"/>
        <v>2</v>
      </c>
      <c r="H9" s="84">
        <f t="shared" si="5"/>
        <v>2</v>
      </c>
      <c r="I9" s="137">
        <f t="shared" si="6"/>
        <v>2</v>
      </c>
      <c r="J9" s="84">
        <f t="shared" si="7"/>
        <v>1</v>
      </c>
      <c r="K9" s="137">
        <f t="shared" si="8"/>
        <v>0</v>
      </c>
      <c r="R9" s="76" t="s">
        <v>17</v>
      </c>
      <c r="S9" s="76" t="s">
        <v>256</v>
      </c>
      <c r="T9" s="76">
        <v>8</v>
      </c>
    </row>
    <row r="10" spans="1:20" x14ac:dyDescent="0.25">
      <c r="A10" s="52" t="s">
        <v>22</v>
      </c>
      <c r="B10" s="52" t="s">
        <v>268</v>
      </c>
      <c r="C10" s="61">
        <f t="shared" si="0"/>
        <v>11</v>
      </c>
      <c r="D10" s="54">
        <f t="shared" si="1"/>
        <v>2</v>
      </c>
      <c r="E10" s="3">
        <f t="shared" si="2"/>
        <v>0</v>
      </c>
      <c r="F10" s="3">
        <f t="shared" si="3"/>
        <v>0</v>
      </c>
      <c r="G10" s="3">
        <f t="shared" si="4"/>
        <v>2</v>
      </c>
      <c r="H10" s="84">
        <f t="shared" si="5"/>
        <v>2</v>
      </c>
      <c r="I10" s="137">
        <f t="shared" si="6"/>
        <v>1</v>
      </c>
      <c r="J10" s="84">
        <f t="shared" si="7"/>
        <v>1</v>
      </c>
      <c r="K10" s="137">
        <f t="shared" si="8"/>
        <v>1</v>
      </c>
      <c r="S10" s="76" t="s">
        <v>257</v>
      </c>
      <c r="T10" s="76">
        <v>20</v>
      </c>
    </row>
    <row r="11" spans="1:20" x14ac:dyDescent="0.25">
      <c r="A11" s="52" t="s">
        <v>22</v>
      </c>
      <c r="B11" s="52" t="s">
        <v>269</v>
      </c>
      <c r="C11" s="61">
        <f t="shared" si="0"/>
        <v>31</v>
      </c>
      <c r="D11" s="54">
        <f t="shared" si="1"/>
        <v>3</v>
      </c>
      <c r="E11" s="3">
        <f t="shared" si="2"/>
        <v>1</v>
      </c>
      <c r="F11" s="3">
        <f t="shared" si="3"/>
        <v>0</v>
      </c>
      <c r="G11" s="3">
        <f t="shared" si="4"/>
        <v>4</v>
      </c>
      <c r="H11" s="84">
        <f t="shared" si="5"/>
        <v>4</v>
      </c>
      <c r="I11" s="137">
        <f t="shared" si="6"/>
        <v>3</v>
      </c>
      <c r="J11" s="84">
        <f t="shared" si="7"/>
        <v>2</v>
      </c>
      <c r="K11" s="137">
        <f t="shared" si="8"/>
        <v>1</v>
      </c>
      <c r="S11" s="76" t="s">
        <v>258</v>
      </c>
      <c r="T11" s="76">
        <v>22</v>
      </c>
    </row>
    <row r="12" spans="1:20" x14ac:dyDescent="0.25">
      <c r="A12" s="52" t="s">
        <v>22</v>
      </c>
      <c r="B12" s="52" t="s">
        <v>270</v>
      </c>
      <c r="C12" s="61">
        <f t="shared" si="0"/>
        <v>8</v>
      </c>
      <c r="D12" s="54">
        <f t="shared" si="1"/>
        <v>1</v>
      </c>
      <c r="E12" s="3">
        <f t="shared" si="2"/>
        <v>0</v>
      </c>
      <c r="F12" s="3">
        <f t="shared" si="3"/>
        <v>0</v>
      </c>
      <c r="G12" s="3">
        <f t="shared" si="4"/>
        <v>1</v>
      </c>
      <c r="H12" s="84">
        <f t="shared" si="5"/>
        <v>1</v>
      </c>
      <c r="I12" s="137">
        <f t="shared" si="6"/>
        <v>0</v>
      </c>
      <c r="J12" s="84">
        <f t="shared" si="7"/>
        <v>0</v>
      </c>
      <c r="K12" s="137">
        <f t="shared" si="8"/>
        <v>1</v>
      </c>
      <c r="R12" s="76" t="s">
        <v>279</v>
      </c>
      <c r="T12" s="76">
        <v>50</v>
      </c>
    </row>
    <row r="13" spans="1:20" x14ac:dyDescent="0.25">
      <c r="A13" s="52" t="s">
        <v>22</v>
      </c>
      <c r="B13" s="52" t="s">
        <v>271</v>
      </c>
      <c r="C13" s="61">
        <f t="shared" si="0"/>
        <v>6</v>
      </c>
      <c r="D13" s="54">
        <f t="shared" si="1"/>
        <v>1</v>
      </c>
      <c r="E13" s="3">
        <f t="shared" si="2"/>
        <v>0</v>
      </c>
      <c r="F13" s="3">
        <f t="shared" si="3"/>
        <v>0</v>
      </c>
      <c r="G13" s="3">
        <f t="shared" si="4"/>
        <v>1</v>
      </c>
      <c r="H13" s="84">
        <f t="shared" si="5"/>
        <v>1</v>
      </c>
      <c r="I13" s="137">
        <f t="shared" si="6"/>
        <v>0</v>
      </c>
      <c r="J13" s="84">
        <f t="shared" si="7"/>
        <v>0</v>
      </c>
      <c r="K13" s="137">
        <f t="shared" si="8"/>
        <v>1</v>
      </c>
      <c r="R13" s="76" t="s">
        <v>18</v>
      </c>
      <c r="S13" s="76" t="s">
        <v>259</v>
      </c>
      <c r="T13" s="76">
        <v>88</v>
      </c>
    </row>
    <row r="14" spans="1:20" x14ac:dyDescent="0.25">
      <c r="A14" s="52" t="s">
        <v>22</v>
      </c>
      <c r="B14" s="52" t="s">
        <v>272</v>
      </c>
      <c r="C14" s="61">
        <f t="shared" si="0"/>
        <v>72</v>
      </c>
      <c r="D14" s="54">
        <f t="shared" si="1"/>
        <v>5</v>
      </c>
      <c r="E14" s="3">
        <f t="shared" si="2"/>
        <v>3</v>
      </c>
      <c r="F14" s="3">
        <f t="shared" si="3"/>
        <v>0</v>
      </c>
      <c r="G14" s="3">
        <f t="shared" si="4"/>
        <v>8</v>
      </c>
      <c r="H14" s="84">
        <f t="shared" si="5"/>
        <v>8</v>
      </c>
      <c r="I14" s="137">
        <f t="shared" si="6"/>
        <v>7</v>
      </c>
      <c r="J14" s="84">
        <f t="shared" si="7"/>
        <v>4</v>
      </c>
      <c r="K14" s="137">
        <f t="shared" si="8"/>
        <v>1</v>
      </c>
      <c r="R14" s="76" t="s">
        <v>283</v>
      </c>
      <c r="T14" s="76">
        <v>88</v>
      </c>
    </row>
    <row r="15" spans="1:20" x14ac:dyDescent="0.25">
      <c r="A15" s="112"/>
      <c r="B15" s="113"/>
      <c r="C15" s="113"/>
      <c r="D15" s="110"/>
      <c r="E15" s="111"/>
      <c r="F15" s="111"/>
      <c r="G15" s="111"/>
      <c r="H15" s="136"/>
      <c r="I15" s="130"/>
      <c r="J15" s="137"/>
      <c r="K15" s="137"/>
      <c r="R15" s="76" t="s">
        <v>19</v>
      </c>
      <c r="S15" s="76" t="s">
        <v>260</v>
      </c>
      <c r="T15" s="76">
        <v>19</v>
      </c>
    </row>
    <row r="16" spans="1:20" x14ac:dyDescent="0.25">
      <c r="A16" s="112"/>
      <c r="B16" s="113"/>
      <c r="C16" s="113"/>
      <c r="D16" s="110"/>
      <c r="E16" s="111"/>
      <c r="F16" s="111"/>
      <c r="G16" s="111"/>
      <c r="H16" s="136"/>
      <c r="I16" s="130"/>
      <c r="J16" s="137"/>
      <c r="K16" s="137"/>
      <c r="R16" s="76" t="s">
        <v>284</v>
      </c>
      <c r="T16" s="76">
        <v>19</v>
      </c>
    </row>
    <row r="17" spans="1:20" x14ac:dyDescent="0.25">
      <c r="A17" s="112"/>
      <c r="B17" s="113"/>
      <c r="C17" s="113"/>
      <c r="D17" s="110"/>
      <c r="E17" s="111"/>
      <c r="F17" s="111"/>
      <c r="G17" s="111"/>
      <c r="H17" s="136"/>
      <c r="I17" s="130"/>
      <c r="J17" s="137"/>
      <c r="K17" s="137"/>
      <c r="R17" s="76" t="s">
        <v>20</v>
      </c>
      <c r="S17" s="76" t="s">
        <v>261</v>
      </c>
      <c r="T17" s="76">
        <v>28</v>
      </c>
    </row>
    <row r="18" spans="1:20" x14ac:dyDescent="0.25">
      <c r="A18" s="86" t="s">
        <v>84</v>
      </c>
      <c r="B18" s="107"/>
      <c r="N18" s="84" t="s">
        <v>71</v>
      </c>
      <c r="O18" s="84">
        <v>1601</v>
      </c>
      <c r="S18" s="76" t="s">
        <v>262</v>
      </c>
      <c r="T18" s="76">
        <v>15</v>
      </c>
    </row>
    <row r="19" spans="1:20" x14ac:dyDescent="0.25">
      <c r="R19" s="76" t="s">
        <v>280</v>
      </c>
      <c r="T19" s="76">
        <v>43</v>
      </c>
    </row>
    <row r="20" spans="1:20" x14ac:dyDescent="0.25">
      <c r="E20" s="32" t="s">
        <v>54</v>
      </c>
      <c r="R20" s="76" t="s">
        <v>21</v>
      </c>
      <c r="S20" s="76" t="s">
        <v>263</v>
      </c>
      <c r="T20" s="76">
        <v>1</v>
      </c>
    </row>
    <row r="21" spans="1:20" ht="30" x14ac:dyDescent="0.25">
      <c r="A21" s="11" t="s">
        <v>53</v>
      </c>
      <c r="B21" s="105"/>
      <c r="C21" s="18"/>
      <c r="D21" s="31" t="s">
        <v>52</v>
      </c>
      <c r="E21" s="30">
        <v>0.1</v>
      </c>
      <c r="R21" s="76" t="s">
        <v>285</v>
      </c>
      <c r="T21" s="76">
        <v>1</v>
      </c>
    </row>
    <row r="22" spans="1:20" x14ac:dyDescent="0.25">
      <c r="R22" s="76" t="s">
        <v>22</v>
      </c>
      <c r="S22" s="76" t="s">
        <v>264</v>
      </c>
      <c r="T22" s="76">
        <v>7</v>
      </c>
    </row>
    <row r="23" spans="1:20" x14ac:dyDescent="0.25">
      <c r="S23" s="76" t="s">
        <v>265</v>
      </c>
      <c r="T23" s="76">
        <v>39</v>
      </c>
    </row>
    <row r="24" spans="1:20" x14ac:dyDescent="0.25">
      <c r="S24" s="76" t="s">
        <v>266</v>
      </c>
      <c r="T24" s="76">
        <v>11</v>
      </c>
    </row>
    <row r="25" spans="1:20" x14ac:dyDescent="0.25">
      <c r="S25" s="76" t="s">
        <v>267</v>
      </c>
      <c r="T25" s="76">
        <v>15</v>
      </c>
    </row>
    <row r="26" spans="1:20" x14ac:dyDescent="0.25">
      <c r="S26" s="76" t="s">
        <v>268</v>
      </c>
      <c r="T26" s="76">
        <v>11</v>
      </c>
    </row>
    <row r="27" spans="1:20" x14ac:dyDescent="0.25">
      <c r="S27" s="76" t="s">
        <v>269</v>
      </c>
      <c r="T27" s="76">
        <v>31</v>
      </c>
    </row>
    <row r="28" spans="1:20" x14ac:dyDescent="0.25">
      <c r="S28" s="76" t="s">
        <v>270</v>
      </c>
      <c r="T28" s="76">
        <v>8</v>
      </c>
    </row>
    <row r="29" spans="1:20" x14ac:dyDescent="0.25">
      <c r="S29" s="76" t="s">
        <v>271</v>
      </c>
      <c r="T29" s="76">
        <v>6</v>
      </c>
    </row>
    <row r="30" spans="1:20" x14ac:dyDescent="0.25">
      <c r="S30" s="76" t="s">
        <v>272</v>
      </c>
      <c r="T30" s="76">
        <v>72</v>
      </c>
    </row>
    <row r="31" spans="1:20" x14ac:dyDescent="0.25">
      <c r="R31" s="76" t="s">
        <v>281</v>
      </c>
      <c r="T31" s="76">
        <v>200</v>
      </c>
    </row>
    <row r="32" spans="1:20" x14ac:dyDescent="0.25">
      <c r="R32" s="76" t="s">
        <v>78</v>
      </c>
      <c r="S32" s="76" t="s">
        <v>78</v>
      </c>
    </row>
    <row r="33" spans="18:20" x14ac:dyDescent="0.25">
      <c r="R33" s="76" t="s">
        <v>287</v>
      </c>
    </row>
    <row r="34" spans="18:20" x14ac:dyDescent="0.25">
      <c r="R34" s="76" t="s">
        <v>71</v>
      </c>
      <c r="T34" s="76">
        <v>1601</v>
      </c>
    </row>
  </sheetData>
  <mergeCells count="10">
    <mergeCell ref="G4:G5"/>
    <mergeCell ref="D3:G3"/>
    <mergeCell ref="D2:G2"/>
    <mergeCell ref="D1:G1"/>
    <mergeCell ref="A1:A5"/>
    <mergeCell ref="C1:C5"/>
    <mergeCell ref="D4:D5"/>
    <mergeCell ref="E4:E5"/>
    <mergeCell ref="F4:F5"/>
    <mergeCell ref="B1:B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11"/>
  <sheetViews>
    <sheetView workbookViewId="0">
      <selection activeCell="C23" sqref="C23"/>
    </sheetView>
  </sheetViews>
  <sheetFormatPr defaultRowHeight="15" x14ac:dyDescent="0.25"/>
  <cols>
    <col min="1" max="4" width="30" customWidth="1"/>
  </cols>
  <sheetData>
    <row r="1" spans="1:6" x14ac:dyDescent="0.25">
      <c r="A1" s="144" t="s">
        <v>0</v>
      </c>
      <c r="B1" s="148" t="s">
        <v>87</v>
      </c>
      <c r="C1" s="153" t="s">
        <v>1</v>
      </c>
      <c r="D1" s="154"/>
      <c r="E1" s="154"/>
      <c r="F1" s="154"/>
    </row>
    <row r="2" spans="1:6" x14ac:dyDescent="0.25">
      <c r="A2" s="144"/>
      <c r="B2" s="149"/>
      <c r="C2" s="171" t="s">
        <v>97</v>
      </c>
      <c r="D2" s="172"/>
      <c r="E2" s="172"/>
      <c r="F2" s="172"/>
    </row>
    <row r="3" spans="1:6" x14ac:dyDescent="0.25">
      <c r="A3" s="144"/>
      <c r="B3" s="149"/>
      <c r="C3" s="169" t="str">
        <f>D11*100&amp;"% degli allevamenti di grandi dimensioni"</f>
        <v>10% degli allevamenti di grandi dimensioni</v>
      </c>
      <c r="D3" s="170"/>
      <c r="E3" s="170"/>
      <c r="F3" s="170"/>
    </row>
    <row r="4" spans="1:6" x14ac:dyDescent="0.25">
      <c r="A4" s="144"/>
      <c r="B4" s="149"/>
      <c r="C4" s="148" t="s">
        <v>94</v>
      </c>
      <c r="D4" s="148" t="s">
        <v>93</v>
      </c>
      <c r="E4" s="148" t="s">
        <v>91</v>
      </c>
      <c r="F4" s="148" t="s">
        <v>92</v>
      </c>
    </row>
    <row r="5" spans="1:6" x14ac:dyDescent="0.25">
      <c r="A5" s="144"/>
      <c r="B5" s="150"/>
      <c r="C5" s="150"/>
      <c r="D5" s="150"/>
      <c r="E5" s="150"/>
      <c r="F5" s="150"/>
    </row>
    <row r="6" spans="1:6" x14ac:dyDescent="0.25">
      <c r="A6" s="56" t="s">
        <v>22</v>
      </c>
      <c r="B6" s="56">
        <f>SUMIFS(Ovaiole!C:C,Ovaiole!$A:$A,'Ovaiole REG'!$A6)</f>
        <v>200</v>
      </c>
      <c r="C6" s="56">
        <f>SUMIFS(Ovaiole!D:D,Ovaiole!$A:$A,'Ovaiole REG'!$A6)</f>
        <v>19</v>
      </c>
      <c r="D6" s="56">
        <f>SUMIFS(Ovaiole!E:E,Ovaiole!$A:$A,'Ovaiole REG'!$A6)</f>
        <v>6</v>
      </c>
      <c r="E6" s="56">
        <f>SUMIFS(Ovaiole!F:F,Ovaiole!$A:$A,'Ovaiole REG'!$A6)</f>
        <v>0</v>
      </c>
      <c r="F6" s="3">
        <f t="shared" ref="F6" si="0">SUM(C6:E6)</f>
        <v>25</v>
      </c>
    </row>
    <row r="7" spans="1:6" x14ac:dyDescent="0.25">
      <c r="A7" s="24" t="s">
        <v>23</v>
      </c>
      <c r="B7" s="24">
        <f>SUM(B6:B6)</f>
        <v>200</v>
      </c>
      <c r="C7" s="55">
        <f>SUM(C6:C6)</f>
        <v>19</v>
      </c>
      <c r="D7" s="25">
        <f>SUM(D6:D6)</f>
        <v>6</v>
      </c>
      <c r="E7" s="25">
        <f>SUM(E6:E6)</f>
        <v>0</v>
      </c>
      <c r="F7" s="25">
        <f>SUM(F6:F6)</f>
        <v>25</v>
      </c>
    </row>
    <row r="8" spans="1:6" x14ac:dyDescent="0.25">
      <c r="A8" s="86" t="s">
        <v>84</v>
      </c>
    </row>
    <row r="10" spans="1:6" x14ac:dyDescent="0.25">
      <c r="D10" s="121" t="s">
        <v>54</v>
      </c>
    </row>
    <row r="11" spans="1:6" x14ac:dyDescent="0.25">
      <c r="A11" s="105"/>
      <c r="B11" s="18"/>
      <c r="C11" s="31" t="s">
        <v>52</v>
      </c>
      <c r="D11" s="118">
        <f>Ovaiole!E21</f>
        <v>0.1</v>
      </c>
    </row>
  </sheetData>
  <mergeCells count="9">
    <mergeCell ref="A1:A5"/>
    <mergeCell ref="B1:B5"/>
    <mergeCell ref="C1:F1"/>
    <mergeCell ref="C2:F2"/>
    <mergeCell ref="C3:F3"/>
    <mergeCell ref="C4:C5"/>
    <mergeCell ref="D4:D5"/>
    <mergeCell ref="E4:E5"/>
    <mergeCell ref="F4:F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T27"/>
  <sheetViews>
    <sheetView workbookViewId="0">
      <selection activeCell="B20" sqref="B20"/>
    </sheetView>
  </sheetViews>
  <sheetFormatPr defaultRowHeight="15" x14ac:dyDescent="0.25"/>
  <cols>
    <col min="1" max="2" width="30" customWidth="1"/>
    <col min="3" max="3" width="24.42578125" customWidth="1"/>
    <col min="4" max="4" width="30" customWidth="1"/>
    <col min="5" max="5" width="18" customWidth="1"/>
    <col min="6" max="6" width="14.42578125" customWidth="1"/>
    <col min="8" max="18" width="9.140625" style="84"/>
    <col min="19" max="20" width="9.140625" style="76"/>
  </cols>
  <sheetData>
    <row r="1" spans="1:20" ht="15" customHeight="1" x14ac:dyDescent="0.25">
      <c r="A1" s="144" t="s">
        <v>0</v>
      </c>
      <c r="B1" s="148" t="s">
        <v>172</v>
      </c>
      <c r="C1" s="148" t="s">
        <v>88</v>
      </c>
      <c r="D1" s="153" t="s">
        <v>1</v>
      </c>
      <c r="E1" s="154"/>
      <c r="F1" s="154"/>
      <c r="G1" s="154"/>
      <c r="N1" s="84" t="s">
        <v>102</v>
      </c>
      <c r="R1" s="76"/>
    </row>
    <row r="2" spans="1:20" ht="26.25" customHeight="1" x14ac:dyDescent="0.25">
      <c r="A2" s="144"/>
      <c r="B2" s="149"/>
      <c r="C2" s="149"/>
      <c r="D2" s="171" t="s">
        <v>96</v>
      </c>
      <c r="E2" s="172"/>
      <c r="F2" s="172"/>
      <c r="G2" s="172"/>
      <c r="N2" s="84" t="s">
        <v>103</v>
      </c>
      <c r="O2" s="84" t="s">
        <v>23</v>
      </c>
      <c r="R2" s="76" t="s">
        <v>102</v>
      </c>
    </row>
    <row r="3" spans="1:20" ht="26.25" customHeight="1" x14ac:dyDescent="0.25">
      <c r="A3" s="144"/>
      <c r="B3" s="149"/>
      <c r="C3" s="149"/>
      <c r="D3" s="169" t="str">
        <f>E27*100&amp;"% degli allevamenti aperti di grandi dimensioni"</f>
        <v>10% degli allevamenti aperti di grandi dimensioni</v>
      </c>
      <c r="E3" s="170"/>
      <c r="F3" s="170"/>
      <c r="G3" s="170"/>
      <c r="L3" s="84" t="s">
        <v>3</v>
      </c>
      <c r="M3" s="84">
        <v>7</v>
      </c>
      <c r="N3" s="84" t="s">
        <v>3</v>
      </c>
      <c r="O3" s="84">
        <v>7</v>
      </c>
      <c r="R3" s="76" t="s">
        <v>103</v>
      </c>
      <c r="S3" s="76" t="s">
        <v>274</v>
      </c>
      <c r="T3" s="76" t="s">
        <v>23</v>
      </c>
    </row>
    <row r="4" spans="1:20" x14ac:dyDescent="0.25">
      <c r="A4" s="144"/>
      <c r="B4" s="149"/>
      <c r="C4" s="149"/>
      <c r="D4" s="148" t="s">
        <v>94</v>
      </c>
      <c r="E4" s="148" t="s">
        <v>93</v>
      </c>
      <c r="F4" s="148" t="s">
        <v>91</v>
      </c>
      <c r="G4" s="148" t="s">
        <v>92</v>
      </c>
      <c r="L4" s="84" t="s">
        <v>6</v>
      </c>
      <c r="M4" s="84">
        <v>54</v>
      </c>
      <c r="N4" s="84" t="s">
        <v>6</v>
      </c>
      <c r="O4" s="84">
        <v>54</v>
      </c>
      <c r="R4" s="76" t="s">
        <v>3</v>
      </c>
      <c r="S4" s="76" t="s">
        <v>174</v>
      </c>
      <c r="T4" s="76">
        <v>4</v>
      </c>
    </row>
    <row r="5" spans="1:20" x14ac:dyDescent="0.25">
      <c r="A5" s="144"/>
      <c r="B5" s="150"/>
      <c r="C5" s="150"/>
      <c r="D5" s="150"/>
      <c r="E5" s="150"/>
      <c r="F5" s="150"/>
      <c r="G5" s="150"/>
      <c r="L5" s="84" t="s">
        <v>7</v>
      </c>
      <c r="M5" s="84">
        <v>17</v>
      </c>
      <c r="N5" s="84" t="s">
        <v>7</v>
      </c>
      <c r="O5" s="84">
        <v>17</v>
      </c>
      <c r="R5" s="76"/>
      <c r="S5" s="76" t="s">
        <v>176</v>
      </c>
      <c r="T5" s="76">
        <v>3</v>
      </c>
    </row>
    <row r="6" spans="1:20" x14ac:dyDescent="0.25">
      <c r="A6" s="52" t="s">
        <v>22</v>
      </c>
      <c r="B6" s="52" t="s">
        <v>264</v>
      </c>
      <c r="C6" s="61">
        <v>0</v>
      </c>
      <c r="D6" s="54">
        <v>0</v>
      </c>
      <c r="E6" s="3">
        <v>0</v>
      </c>
      <c r="F6" s="3">
        <v>0</v>
      </c>
      <c r="G6" s="3">
        <v>0</v>
      </c>
      <c r="H6" s="84">
        <f t="shared" ref="H6:H14" si="0">ROUNDUP((C6*$E$27),0)</f>
        <v>0</v>
      </c>
      <c r="I6" s="137">
        <f t="shared" ref="I6:I14" si="1">J6+E6+F6</f>
        <v>0</v>
      </c>
      <c r="J6" s="84">
        <f t="shared" ref="J6:J14" si="2">ROUND((C6*0.6*$E$27),0)</f>
        <v>0</v>
      </c>
      <c r="K6" s="137">
        <f t="shared" ref="K6:K14" si="3">H6-I6</f>
        <v>0</v>
      </c>
    </row>
    <row r="7" spans="1:20" x14ac:dyDescent="0.25">
      <c r="A7" s="52" t="s">
        <v>22</v>
      </c>
      <c r="B7" s="52" t="s">
        <v>265</v>
      </c>
      <c r="C7" s="61">
        <v>10</v>
      </c>
      <c r="D7" s="54">
        <v>1</v>
      </c>
      <c r="E7" s="3">
        <v>0</v>
      </c>
      <c r="F7" s="3">
        <v>0</v>
      </c>
      <c r="G7" s="3">
        <v>1</v>
      </c>
      <c r="H7" s="84">
        <f t="shared" si="0"/>
        <v>1</v>
      </c>
      <c r="I7" s="137">
        <f t="shared" si="1"/>
        <v>1</v>
      </c>
      <c r="J7" s="84">
        <f t="shared" si="2"/>
        <v>1</v>
      </c>
      <c r="K7" s="137">
        <f t="shared" si="3"/>
        <v>0</v>
      </c>
    </row>
    <row r="8" spans="1:20" x14ac:dyDescent="0.25">
      <c r="A8" s="52" t="s">
        <v>22</v>
      </c>
      <c r="B8" s="52" t="s">
        <v>266</v>
      </c>
      <c r="C8" s="61">
        <v>3</v>
      </c>
      <c r="D8" s="54">
        <v>1</v>
      </c>
      <c r="E8" s="3">
        <v>0</v>
      </c>
      <c r="F8" s="3">
        <v>0</v>
      </c>
      <c r="G8" s="3">
        <v>1</v>
      </c>
      <c r="H8" s="84">
        <f t="shared" si="0"/>
        <v>1</v>
      </c>
      <c r="I8" s="137">
        <f t="shared" si="1"/>
        <v>0</v>
      </c>
      <c r="J8" s="84">
        <f t="shared" si="2"/>
        <v>0</v>
      </c>
      <c r="K8" s="137">
        <f t="shared" si="3"/>
        <v>1</v>
      </c>
    </row>
    <row r="9" spans="1:20" x14ac:dyDescent="0.25">
      <c r="A9" s="52" t="s">
        <v>22</v>
      </c>
      <c r="B9" s="52" t="s">
        <v>267</v>
      </c>
      <c r="C9" s="61">
        <v>2</v>
      </c>
      <c r="D9" s="54">
        <v>1</v>
      </c>
      <c r="E9" s="3">
        <v>0</v>
      </c>
      <c r="F9" s="3">
        <v>0</v>
      </c>
      <c r="G9" s="3">
        <v>1</v>
      </c>
      <c r="H9" s="84">
        <f t="shared" si="0"/>
        <v>1</v>
      </c>
      <c r="I9" s="137">
        <f t="shared" si="1"/>
        <v>0</v>
      </c>
      <c r="J9" s="84">
        <f t="shared" si="2"/>
        <v>0</v>
      </c>
      <c r="K9" s="137">
        <f t="shared" si="3"/>
        <v>1</v>
      </c>
    </row>
    <row r="10" spans="1:20" x14ac:dyDescent="0.25">
      <c r="A10" s="52" t="s">
        <v>22</v>
      </c>
      <c r="B10" s="52" t="s">
        <v>268</v>
      </c>
      <c r="C10" s="61">
        <v>23</v>
      </c>
      <c r="D10" s="54">
        <v>2</v>
      </c>
      <c r="E10" s="3">
        <v>1</v>
      </c>
      <c r="F10" s="3">
        <v>0</v>
      </c>
      <c r="G10" s="3">
        <v>3</v>
      </c>
      <c r="H10" s="84">
        <f t="shared" si="0"/>
        <v>3</v>
      </c>
      <c r="I10" s="137">
        <f t="shared" si="1"/>
        <v>2</v>
      </c>
      <c r="J10" s="84">
        <f t="shared" si="2"/>
        <v>1</v>
      </c>
      <c r="K10" s="137">
        <f t="shared" si="3"/>
        <v>1</v>
      </c>
    </row>
    <row r="11" spans="1:20" x14ac:dyDescent="0.25">
      <c r="A11" s="52" t="s">
        <v>22</v>
      </c>
      <c r="B11" s="52" t="s">
        <v>269</v>
      </c>
      <c r="C11" s="61">
        <v>53</v>
      </c>
      <c r="D11" s="54">
        <v>4</v>
      </c>
      <c r="E11" s="3">
        <v>2</v>
      </c>
      <c r="F11" s="3">
        <v>0</v>
      </c>
      <c r="G11" s="3">
        <v>6</v>
      </c>
      <c r="H11" s="84">
        <f t="shared" si="0"/>
        <v>6</v>
      </c>
      <c r="I11" s="137">
        <f t="shared" si="1"/>
        <v>5</v>
      </c>
      <c r="J11" s="84">
        <f t="shared" si="2"/>
        <v>3</v>
      </c>
      <c r="K11" s="137">
        <f t="shared" si="3"/>
        <v>1</v>
      </c>
    </row>
    <row r="12" spans="1:20" x14ac:dyDescent="0.25">
      <c r="A12" s="52" t="s">
        <v>22</v>
      </c>
      <c r="B12" s="52" t="s">
        <v>270</v>
      </c>
      <c r="C12" s="61">
        <v>11</v>
      </c>
      <c r="D12" s="54">
        <v>2</v>
      </c>
      <c r="E12" s="3">
        <v>0</v>
      </c>
      <c r="F12" s="3">
        <v>0</v>
      </c>
      <c r="G12" s="3">
        <v>2</v>
      </c>
      <c r="H12" s="84">
        <f t="shared" si="0"/>
        <v>2</v>
      </c>
      <c r="I12" s="137">
        <f t="shared" si="1"/>
        <v>1</v>
      </c>
      <c r="J12" s="84">
        <f t="shared" si="2"/>
        <v>1</v>
      </c>
      <c r="K12" s="137">
        <f t="shared" si="3"/>
        <v>1</v>
      </c>
    </row>
    <row r="13" spans="1:20" x14ac:dyDescent="0.25">
      <c r="A13" s="52" t="s">
        <v>22</v>
      </c>
      <c r="B13" s="52" t="s">
        <v>271</v>
      </c>
      <c r="C13" s="61">
        <v>55</v>
      </c>
      <c r="D13" s="54">
        <v>4</v>
      </c>
      <c r="E13" s="3">
        <v>2</v>
      </c>
      <c r="F13" s="3">
        <v>0</v>
      </c>
      <c r="G13" s="3">
        <v>6</v>
      </c>
      <c r="H13" s="84">
        <f t="shared" si="0"/>
        <v>6</v>
      </c>
      <c r="I13" s="137">
        <f t="shared" si="1"/>
        <v>5</v>
      </c>
      <c r="J13" s="84">
        <f t="shared" si="2"/>
        <v>3</v>
      </c>
      <c r="K13" s="137">
        <f t="shared" si="3"/>
        <v>1</v>
      </c>
    </row>
    <row r="14" spans="1:20" x14ac:dyDescent="0.25">
      <c r="A14" s="52" t="s">
        <v>22</v>
      </c>
      <c r="B14" s="52" t="s">
        <v>272</v>
      </c>
      <c r="C14" s="61">
        <v>333</v>
      </c>
      <c r="D14" s="54">
        <v>20</v>
      </c>
      <c r="E14" s="3">
        <v>12</v>
      </c>
      <c r="F14" s="3">
        <v>2</v>
      </c>
      <c r="G14" s="3">
        <v>34</v>
      </c>
      <c r="H14" s="84">
        <f t="shared" si="0"/>
        <v>34</v>
      </c>
      <c r="I14" s="137">
        <f t="shared" si="1"/>
        <v>34</v>
      </c>
      <c r="J14" s="84">
        <f t="shared" si="2"/>
        <v>20</v>
      </c>
      <c r="K14" s="137">
        <f t="shared" si="3"/>
        <v>0</v>
      </c>
    </row>
    <row r="15" spans="1:20" x14ac:dyDescent="0.25">
      <c r="A15" s="97"/>
      <c r="B15" s="114"/>
      <c r="C15" s="114"/>
      <c r="D15" s="110"/>
      <c r="E15" s="111"/>
      <c r="F15" s="111"/>
      <c r="G15" s="111"/>
      <c r="I15" s="137"/>
      <c r="J15" s="137"/>
      <c r="K15" s="137"/>
    </row>
    <row r="16" spans="1:20" x14ac:dyDescent="0.25">
      <c r="A16" s="97"/>
      <c r="B16" s="114"/>
      <c r="C16" s="114"/>
      <c r="D16" s="110"/>
      <c r="E16" s="111"/>
      <c r="F16" s="111"/>
      <c r="G16" s="111"/>
      <c r="I16" s="137"/>
      <c r="J16" s="137"/>
      <c r="K16" s="137"/>
    </row>
    <row r="17" spans="1:11" x14ac:dyDescent="0.25">
      <c r="A17" s="97"/>
      <c r="B17" s="114"/>
      <c r="C17" s="114"/>
      <c r="D17" s="110"/>
      <c r="E17" s="111"/>
      <c r="F17" s="111"/>
      <c r="G17" s="111"/>
      <c r="I17" s="137"/>
      <c r="J17" s="137"/>
      <c r="K17" s="137"/>
    </row>
    <row r="18" spans="1:11" x14ac:dyDescent="0.25">
      <c r="A18" s="97"/>
      <c r="B18" s="114"/>
      <c r="C18" s="114"/>
      <c r="D18" s="110"/>
      <c r="E18" s="111"/>
      <c r="F18" s="111"/>
      <c r="G18" s="111"/>
      <c r="I18" s="137"/>
      <c r="J18" s="137"/>
      <c r="K18" s="137"/>
    </row>
    <row r="19" spans="1:11" x14ac:dyDescent="0.25">
      <c r="A19" s="97"/>
      <c r="B19" s="114"/>
      <c r="C19" s="114"/>
      <c r="D19" s="110"/>
      <c r="E19" s="111"/>
      <c r="F19" s="111"/>
      <c r="G19" s="111"/>
      <c r="I19" s="137"/>
      <c r="J19" s="137"/>
      <c r="K19" s="137"/>
    </row>
    <row r="20" spans="1:11" x14ac:dyDescent="0.25">
      <c r="A20" s="97"/>
      <c r="B20" s="114"/>
      <c r="C20" s="114"/>
      <c r="D20" s="110"/>
      <c r="E20" s="111"/>
      <c r="F20" s="111"/>
      <c r="G20" s="111"/>
      <c r="I20" s="137"/>
      <c r="J20" s="137"/>
      <c r="K20" s="137"/>
    </row>
    <row r="21" spans="1:11" x14ac:dyDescent="0.25">
      <c r="A21" s="97"/>
      <c r="B21" s="114"/>
      <c r="C21" s="114"/>
      <c r="D21" s="110"/>
      <c r="E21" s="111"/>
      <c r="F21" s="111"/>
      <c r="G21" s="111"/>
      <c r="I21" s="137"/>
      <c r="J21" s="137"/>
      <c r="K21" s="137"/>
    </row>
    <row r="22" spans="1:11" x14ac:dyDescent="0.25">
      <c r="A22" s="97"/>
      <c r="B22" s="114"/>
      <c r="C22" s="114"/>
      <c r="D22" s="110"/>
      <c r="E22" s="111"/>
      <c r="F22" s="111"/>
      <c r="G22" s="111"/>
      <c r="I22" s="137"/>
      <c r="J22" s="137"/>
      <c r="K22" s="137"/>
    </row>
    <row r="23" spans="1:11" x14ac:dyDescent="0.25">
      <c r="A23" s="97"/>
      <c r="B23" s="114"/>
      <c r="C23" s="114"/>
      <c r="D23" s="110"/>
      <c r="E23" s="111"/>
      <c r="F23" s="111"/>
      <c r="G23" s="111"/>
      <c r="I23" s="137"/>
      <c r="J23" s="137"/>
      <c r="K23" s="137"/>
    </row>
    <row r="24" spans="1:11" x14ac:dyDescent="0.25">
      <c r="A24" s="58" t="s">
        <v>84</v>
      </c>
      <c r="B24" s="88"/>
    </row>
    <row r="26" spans="1:11" x14ac:dyDescent="0.25">
      <c r="E26" s="32" t="s">
        <v>54</v>
      </c>
    </row>
    <row r="27" spans="1:11" ht="30" x14ac:dyDescent="0.25">
      <c r="A27" s="11" t="s">
        <v>53</v>
      </c>
      <c r="B27" s="105"/>
      <c r="C27" s="18"/>
      <c r="D27" s="31" t="s">
        <v>52</v>
      </c>
      <c r="E27" s="30">
        <v>0.1</v>
      </c>
    </row>
  </sheetData>
  <mergeCells count="10">
    <mergeCell ref="G4:G5"/>
    <mergeCell ref="D1:G1"/>
    <mergeCell ref="D2:G2"/>
    <mergeCell ref="D3:G3"/>
    <mergeCell ref="A1:A5"/>
    <mergeCell ref="C1:C5"/>
    <mergeCell ref="D4:D5"/>
    <mergeCell ref="E4:E5"/>
    <mergeCell ref="F4:F5"/>
    <mergeCell ref="B1:B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11"/>
  <sheetViews>
    <sheetView workbookViewId="0">
      <selection activeCell="B31" sqref="B31"/>
    </sheetView>
  </sheetViews>
  <sheetFormatPr defaultRowHeight="15" x14ac:dyDescent="0.25"/>
  <cols>
    <col min="1" max="1" width="30" customWidth="1"/>
    <col min="2" max="2" width="24.42578125" customWidth="1"/>
    <col min="3" max="3" width="30" customWidth="1"/>
    <col min="4" max="4" width="18" customWidth="1"/>
    <col min="5" max="5" width="14.42578125" customWidth="1"/>
  </cols>
  <sheetData>
    <row r="1" spans="1:6" x14ac:dyDescent="0.25">
      <c r="A1" s="144" t="s">
        <v>0</v>
      </c>
      <c r="B1" s="148" t="s">
        <v>88</v>
      </c>
      <c r="C1" s="153" t="s">
        <v>1</v>
      </c>
      <c r="D1" s="154"/>
      <c r="E1" s="154"/>
      <c r="F1" s="154"/>
    </row>
    <row r="2" spans="1:6" x14ac:dyDescent="0.25">
      <c r="A2" s="144"/>
      <c r="B2" s="149"/>
      <c r="C2" s="171" t="s">
        <v>96</v>
      </c>
      <c r="D2" s="172"/>
      <c r="E2" s="172"/>
      <c r="F2" s="172"/>
    </row>
    <row r="3" spans="1:6" x14ac:dyDescent="0.25">
      <c r="A3" s="144"/>
      <c r="B3" s="149"/>
      <c r="C3" s="169" t="str">
        <f>D11*100&amp;"% degli allevamenti aperti di grandi dimensioni"</f>
        <v>10% degli allevamenti aperti di grandi dimensioni</v>
      </c>
      <c r="D3" s="170"/>
      <c r="E3" s="170"/>
      <c r="F3" s="170"/>
    </row>
    <row r="4" spans="1:6" x14ac:dyDescent="0.25">
      <c r="A4" s="144"/>
      <c r="B4" s="149"/>
      <c r="C4" s="148" t="s">
        <v>94</v>
      </c>
      <c r="D4" s="148" t="s">
        <v>93</v>
      </c>
      <c r="E4" s="148" t="s">
        <v>91</v>
      </c>
      <c r="F4" s="148" t="s">
        <v>92</v>
      </c>
    </row>
    <row r="5" spans="1:6" x14ac:dyDescent="0.25">
      <c r="A5" s="144"/>
      <c r="B5" s="150"/>
      <c r="C5" s="150"/>
      <c r="D5" s="150"/>
      <c r="E5" s="150"/>
      <c r="F5" s="150"/>
    </row>
    <row r="6" spans="1:6" x14ac:dyDescent="0.25">
      <c r="A6" s="56" t="s">
        <v>22</v>
      </c>
      <c r="B6" s="56">
        <f>SUMIFS(Tacchini!C:C,Tacchini!$A:$A,'Tacchini REG'!$A6)</f>
        <v>490</v>
      </c>
      <c r="C6" s="56">
        <f>SUMIFS(Tacchini!D:D,Tacchini!$A:$A,'Tacchini REG'!$A6)</f>
        <v>35</v>
      </c>
      <c r="D6" s="56">
        <f>SUMIFS(Tacchini!E:E,Tacchini!$A:$A,'Tacchini REG'!$A6)</f>
        <v>17</v>
      </c>
      <c r="E6" s="56">
        <f>SUMIFS(Tacchini!F:F,Tacchini!$A:$A,'Tacchini REG'!$A6)</f>
        <v>2</v>
      </c>
      <c r="F6" s="3">
        <f t="shared" ref="F6" si="0">SUM(C6:E6)</f>
        <v>54</v>
      </c>
    </row>
    <row r="7" spans="1:6" x14ac:dyDescent="0.25">
      <c r="A7" s="56" t="s">
        <v>23</v>
      </c>
      <c r="B7" s="56">
        <f>SUM(B6:B6)</f>
        <v>490</v>
      </c>
      <c r="C7" s="55">
        <f>SUM(C6:C6)</f>
        <v>35</v>
      </c>
      <c r="D7" s="25">
        <f>SUM(D6:D6)</f>
        <v>17</v>
      </c>
      <c r="E7" s="25">
        <f>SUM(E6:E6)</f>
        <v>2</v>
      </c>
      <c r="F7" s="25">
        <f>SUM(F6:F6)</f>
        <v>54</v>
      </c>
    </row>
    <row r="8" spans="1:6" x14ac:dyDescent="0.25">
      <c r="A8" s="58" t="s">
        <v>84</v>
      </c>
    </row>
    <row r="10" spans="1:6" x14ac:dyDescent="0.25">
      <c r="D10" s="121" t="s">
        <v>54</v>
      </c>
    </row>
    <row r="11" spans="1:6" x14ac:dyDescent="0.25">
      <c r="A11" s="105"/>
      <c r="B11" s="18"/>
      <c r="C11" s="31" t="s">
        <v>52</v>
      </c>
      <c r="D11" s="118">
        <f>Tacchini!E27</f>
        <v>0.1</v>
      </c>
    </row>
  </sheetData>
  <mergeCells count="9">
    <mergeCell ref="A1:A5"/>
    <mergeCell ref="B1:B5"/>
    <mergeCell ref="C1:F1"/>
    <mergeCell ref="C2:F2"/>
    <mergeCell ref="C3:F3"/>
    <mergeCell ref="C4:C5"/>
    <mergeCell ref="D4:D5"/>
    <mergeCell ref="E4:E5"/>
    <mergeCell ref="F4:F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21"/>
  <sheetViews>
    <sheetView zoomScale="80" zoomScaleNormal="80" workbookViewId="0">
      <selection activeCell="C18" sqref="C18"/>
    </sheetView>
  </sheetViews>
  <sheetFormatPr defaultRowHeight="15" x14ac:dyDescent="0.25"/>
  <cols>
    <col min="1" max="5" width="30" customWidth="1"/>
    <col min="6" max="6" width="26.85546875" customWidth="1"/>
    <col min="7" max="7" width="14.5703125" customWidth="1"/>
    <col min="8" max="13" width="9.140625" style="124"/>
    <col min="14" max="17" width="9.140625" style="76"/>
    <col min="18" max="25" width="8.85546875" style="76"/>
  </cols>
  <sheetData>
    <row r="1" spans="1:17" ht="15" customHeight="1" x14ac:dyDescent="0.25">
      <c r="A1" s="144" t="s">
        <v>0</v>
      </c>
      <c r="B1" s="148" t="s">
        <v>172</v>
      </c>
      <c r="C1" s="148" t="s">
        <v>89</v>
      </c>
      <c r="D1" s="153" t="s">
        <v>1</v>
      </c>
      <c r="E1" s="154"/>
      <c r="F1" s="154"/>
      <c r="G1" s="154"/>
    </row>
    <row r="2" spans="1:17" ht="39" customHeight="1" x14ac:dyDescent="0.25">
      <c r="A2" s="144"/>
      <c r="B2" s="149"/>
      <c r="C2" s="149"/>
      <c r="D2" s="161" t="s">
        <v>95</v>
      </c>
      <c r="E2" s="161"/>
      <c r="F2" s="161"/>
      <c r="G2" s="161"/>
      <c r="O2" s="76" t="s">
        <v>102</v>
      </c>
    </row>
    <row r="3" spans="1:17" ht="15" customHeight="1" x14ac:dyDescent="0.25">
      <c r="A3" s="144"/>
      <c r="B3" s="149"/>
      <c r="C3" s="149"/>
      <c r="D3" s="161" t="str">
        <f>E21*100&amp;"% degli allevamenti di grandi dimensioni"</f>
        <v>30% degli allevamenti di grandi dimensioni</v>
      </c>
      <c r="E3" s="161"/>
      <c r="F3" s="161"/>
      <c r="G3" s="161"/>
      <c r="O3" s="76" t="s">
        <v>103</v>
      </c>
      <c r="P3" s="76" t="s">
        <v>274</v>
      </c>
      <c r="Q3" s="76" t="s">
        <v>23</v>
      </c>
    </row>
    <row r="4" spans="1:17" x14ac:dyDescent="0.25">
      <c r="A4" s="144"/>
      <c r="B4" s="149"/>
      <c r="C4" s="149"/>
      <c r="D4" s="144" t="s">
        <v>94</v>
      </c>
      <c r="E4" s="144" t="s">
        <v>93</v>
      </c>
      <c r="F4" s="144" t="s">
        <v>91</v>
      </c>
      <c r="G4" s="144" t="s">
        <v>92</v>
      </c>
      <c r="O4" s="76" t="s">
        <v>3</v>
      </c>
      <c r="P4" s="76" t="s">
        <v>173</v>
      </c>
      <c r="Q4" s="76">
        <v>1</v>
      </c>
    </row>
    <row r="5" spans="1:17" x14ac:dyDescent="0.25">
      <c r="A5" s="144"/>
      <c r="B5" s="150"/>
      <c r="C5" s="150"/>
      <c r="D5" s="144"/>
      <c r="E5" s="144"/>
      <c r="F5" s="144"/>
      <c r="G5" s="144"/>
      <c r="O5" s="76" t="s">
        <v>282</v>
      </c>
      <c r="Q5" s="76">
        <v>1</v>
      </c>
    </row>
    <row r="6" spans="1:17" x14ac:dyDescent="0.25">
      <c r="A6" s="52" t="s">
        <v>22</v>
      </c>
      <c r="B6" s="52" t="s">
        <v>264</v>
      </c>
      <c r="C6" s="61">
        <v>0</v>
      </c>
      <c r="D6" s="54">
        <v>0</v>
      </c>
      <c r="E6" s="3">
        <v>0</v>
      </c>
      <c r="F6" s="3">
        <v>0</v>
      </c>
      <c r="G6" s="3">
        <v>0</v>
      </c>
      <c r="H6" s="124">
        <f t="shared" ref="H6:H14" si="0">ROUNDUP((C6*$E$21),0)</f>
        <v>0</v>
      </c>
      <c r="I6" s="126">
        <f t="shared" ref="I6:I14" si="1">J6+E6+F6</f>
        <v>0</v>
      </c>
      <c r="J6" s="124">
        <f t="shared" ref="J6:J14" si="2">ROUND((C6*0.6*$E$21),0)</f>
        <v>0</v>
      </c>
      <c r="K6" s="126">
        <f t="shared" ref="K6:K14" si="3">H6-I6</f>
        <v>0</v>
      </c>
    </row>
    <row r="7" spans="1:17" x14ac:dyDescent="0.25">
      <c r="A7" s="52" t="s">
        <v>22</v>
      </c>
      <c r="B7" s="52" t="s">
        <v>265</v>
      </c>
      <c r="C7" s="61">
        <v>0</v>
      </c>
      <c r="D7" s="54">
        <v>0</v>
      </c>
      <c r="E7" s="3">
        <v>0</v>
      </c>
      <c r="F7" s="3">
        <v>0</v>
      </c>
      <c r="G7" s="3">
        <v>0</v>
      </c>
      <c r="H7" s="124">
        <f t="shared" si="0"/>
        <v>0</v>
      </c>
      <c r="I7" s="126">
        <f t="shared" si="1"/>
        <v>0</v>
      </c>
      <c r="J7" s="124">
        <f t="shared" si="2"/>
        <v>0</v>
      </c>
      <c r="K7" s="126">
        <f t="shared" si="3"/>
        <v>0</v>
      </c>
    </row>
    <row r="8" spans="1:17" x14ac:dyDescent="0.25">
      <c r="A8" s="52" t="s">
        <v>22</v>
      </c>
      <c r="B8" s="52" t="s">
        <v>266</v>
      </c>
      <c r="C8" s="61">
        <v>0</v>
      </c>
      <c r="D8" s="54">
        <v>0</v>
      </c>
      <c r="E8" s="3">
        <v>0</v>
      </c>
      <c r="F8" s="3">
        <v>0</v>
      </c>
      <c r="G8" s="3">
        <v>0</v>
      </c>
      <c r="H8" s="124">
        <f t="shared" si="0"/>
        <v>0</v>
      </c>
      <c r="I8" s="126">
        <f t="shared" si="1"/>
        <v>0</v>
      </c>
      <c r="J8" s="124">
        <f t="shared" si="2"/>
        <v>0</v>
      </c>
      <c r="K8" s="126">
        <f t="shared" si="3"/>
        <v>0</v>
      </c>
    </row>
    <row r="9" spans="1:17" x14ac:dyDescent="0.25">
      <c r="A9" s="52" t="s">
        <v>22</v>
      </c>
      <c r="B9" s="52" t="s">
        <v>267</v>
      </c>
      <c r="C9" s="61">
        <v>1</v>
      </c>
      <c r="D9" s="54">
        <v>1</v>
      </c>
      <c r="E9" s="3">
        <v>0</v>
      </c>
      <c r="F9" s="3">
        <v>0</v>
      </c>
      <c r="G9" s="3">
        <v>1</v>
      </c>
      <c r="H9" s="124">
        <f t="shared" si="0"/>
        <v>1</v>
      </c>
      <c r="I9" s="126">
        <f t="shared" si="1"/>
        <v>0</v>
      </c>
      <c r="J9" s="124">
        <f t="shared" si="2"/>
        <v>0</v>
      </c>
      <c r="K9" s="126">
        <f t="shared" si="3"/>
        <v>1</v>
      </c>
    </row>
    <row r="10" spans="1:17" x14ac:dyDescent="0.25">
      <c r="A10" s="52" t="s">
        <v>22</v>
      </c>
      <c r="B10" s="52" t="s">
        <v>268</v>
      </c>
      <c r="C10" s="61">
        <v>0</v>
      </c>
      <c r="D10" s="54">
        <v>0</v>
      </c>
      <c r="E10" s="3">
        <v>0</v>
      </c>
      <c r="F10" s="3">
        <v>0</v>
      </c>
      <c r="G10" s="3">
        <v>0</v>
      </c>
      <c r="H10" s="124">
        <f t="shared" si="0"/>
        <v>0</v>
      </c>
      <c r="I10" s="126">
        <f t="shared" si="1"/>
        <v>0</v>
      </c>
      <c r="J10" s="124">
        <f t="shared" si="2"/>
        <v>0</v>
      </c>
      <c r="K10" s="126">
        <f t="shared" si="3"/>
        <v>0</v>
      </c>
    </row>
    <row r="11" spans="1:17" x14ac:dyDescent="0.25">
      <c r="A11" s="52" t="s">
        <v>22</v>
      </c>
      <c r="B11" s="52" t="s">
        <v>269</v>
      </c>
      <c r="C11" s="61">
        <v>0</v>
      </c>
      <c r="D11" s="54">
        <v>0</v>
      </c>
      <c r="E11" s="3">
        <v>0</v>
      </c>
      <c r="F11" s="3">
        <v>0</v>
      </c>
      <c r="G11" s="3">
        <v>0</v>
      </c>
      <c r="H11" s="124">
        <f t="shared" si="0"/>
        <v>0</v>
      </c>
      <c r="I11" s="126">
        <f t="shared" si="1"/>
        <v>0</v>
      </c>
      <c r="J11" s="124">
        <f t="shared" si="2"/>
        <v>0</v>
      </c>
      <c r="K11" s="126">
        <f t="shared" si="3"/>
        <v>0</v>
      </c>
    </row>
    <row r="12" spans="1:17" x14ac:dyDescent="0.25">
      <c r="A12" s="52" t="s">
        <v>22</v>
      </c>
      <c r="B12" s="52" t="s">
        <v>270</v>
      </c>
      <c r="C12" s="61">
        <v>0</v>
      </c>
      <c r="D12" s="54">
        <v>0</v>
      </c>
      <c r="E12" s="3">
        <v>0</v>
      </c>
      <c r="F12" s="3">
        <v>0</v>
      </c>
      <c r="G12" s="3">
        <v>0</v>
      </c>
      <c r="H12" s="124">
        <f t="shared" si="0"/>
        <v>0</v>
      </c>
      <c r="I12" s="126">
        <f t="shared" si="1"/>
        <v>0</v>
      </c>
      <c r="J12" s="124">
        <f t="shared" si="2"/>
        <v>0</v>
      </c>
      <c r="K12" s="126">
        <f t="shared" si="3"/>
        <v>0</v>
      </c>
    </row>
    <row r="13" spans="1:17" x14ac:dyDescent="0.25">
      <c r="A13" s="52" t="s">
        <v>22</v>
      </c>
      <c r="B13" s="52" t="s">
        <v>271</v>
      </c>
      <c r="C13" s="61">
        <v>0</v>
      </c>
      <c r="D13" s="54">
        <v>0</v>
      </c>
      <c r="E13" s="3">
        <v>0</v>
      </c>
      <c r="F13" s="3">
        <v>0</v>
      </c>
      <c r="G13" s="3">
        <v>0</v>
      </c>
      <c r="H13" s="124">
        <f t="shared" si="0"/>
        <v>0</v>
      </c>
      <c r="I13" s="126">
        <f t="shared" si="1"/>
        <v>0</v>
      </c>
      <c r="J13" s="124">
        <f t="shared" si="2"/>
        <v>0</v>
      </c>
      <c r="K13" s="126">
        <f t="shared" si="3"/>
        <v>0</v>
      </c>
    </row>
    <row r="14" spans="1:17" x14ac:dyDescent="0.25">
      <c r="A14" s="52" t="s">
        <v>22</v>
      </c>
      <c r="B14" s="52" t="s">
        <v>272</v>
      </c>
      <c r="C14" s="61">
        <v>1</v>
      </c>
      <c r="D14" s="54">
        <v>1</v>
      </c>
      <c r="E14" s="3">
        <v>0</v>
      </c>
      <c r="F14" s="3">
        <v>0</v>
      </c>
      <c r="G14" s="3">
        <v>1</v>
      </c>
      <c r="H14" s="124">
        <f t="shared" si="0"/>
        <v>1</v>
      </c>
      <c r="I14" s="126">
        <f t="shared" si="1"/>
        <v>0</v>
      </c>
      <c r="J14" s="124">
        <f t="shared" si="2"/>
        <v>0</v>
      </c>
      <c r="K14" s="126">
        <f t="shared" si="3"/>
        <v>1</v>
      </c>
    </row>
    <row r="15" spans="1:17" x14ac:dyDescent="0.25">
      <c r="A15" s="97"/>
      <c r="B15" s="114"/>
      <c r="C15" s="114"/>
      <c r="D15" s="110"/>
      <c r="E15" s="111"/>
      <c r="F15" s="111"/>
      <c r="G15" s="111"/>
      <c r="I15" s="126"/>
      <c r="J15" s="126"/>
      <c r="K15" s="126"/>
    </row>
    <row r="16" spans="1:17" x14ac:dyDescent="0.25">
      <c r="A16" s="97"/>
      <c r="B16" s="114"/>
      <c r="C16" s="114"/>
      <c r="D16" s="110"/>
      <c r="E16" s="111"/>
      <c r="F16" s="111"/>
      <c r="G16" s="111"/>
      <c r="I16" s="126"/>
      <c r="J16" s="126"/>
      <c r="K16" s="126"/>
    </row>
    <row r="17" spans="1:11" x14ac:dyDescent="0.25">
      <c r="A17" s="97"/>
      <c r="B17" s="114"/>
      <c r="C17" s="114"/>
      <c r="D17" s="110"/>
      <c r="E17" s="111"/>
      <c r="F17" s="111"/>
      <c r="G17" s="111"/>
      <c r="I17" s="126"/>
      <c r="J17" s="126"/>
      <c r="K17" s="126"/>
    </row>
    <row r="18" spans="1:11" x14ac:dyDescent="0.25">
      <c r="A18" s="58" t="s">
        <v>84</v>
      </c>
      <c r="B18" s="88"/>
    </row>
    <row r="20" spans="1:11" x14ac:dyDescent="0.25">
      <c r="E20" s="32" t="s">
        <v>54</v>
      </c>
    </row>
    <row r="21" spans="1:11" ht="30" x14ac:dyDescent="0.25">
      <c r="A21" s="35" t="s">
        <v>53</v>
      </c>
      <c r="B21" s="105"/>
      <c r="C21" s="18"/>
      <c r="D21" s="31" t="s">
        <v>52</v>
      </c>
      <c r="E21" s="30">
        <v>0.3</v>
      </c>
    </row>
  </sheetData>
  <mergeCells count="10">
    <mergeCell ref="G4:G5"/>
    <mergeCell ref="D1:G1"/>
    <mergeCell ref="D2:G2"/>
    <mergeCell ref="D3:G3"/>
    <mergeCell ref="A1:A5"/>
    <mergeCell ref="C1:C5"/>
    <mergeCell ref="D4:D5"/>
    <mergeCell ref="E4:E5"/>
    <mergeCell ref="F4:F5"/>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2"/>
  <sheetViews>
    <sheetView zoomScale="54" zoomScaleNormal="54" workbookViewId="0">
      <selection activeCell="I19" sqref="I19"/>
    </sheetView>
  </sheetViews>
  <sheetFormatPr defaultRowHeight="15" x14ac:dyDescent="0.25"/>
  <cols>
    <col min="1" max="1" width="33" customWidth="1"/>
    <col min="2" max="2" width="15.28515625" customWidth="1"/>
    <col min="3" max="3" width="14.28515625" customWidth="1"/>
    <col min="4" max="4" width="11.28515625" customWidth="1"/>
    <col min="5" max="7" width="33" customWidth="1"/>
    <col min="8" max="8" width="17.42578125" customWidth="1"/>
    <col min="9" max="9" width="16.28515625" customWidth="1"/>
    <col min="10" max="10" width="54.7109375" customWidth="1"/>
    <col min="11" max="11" width="19.85546875" customWidth="1"/>
    <col min="12" max="12" width="33" customWidth="1"/>
  </cols>
  <sheetData>
    <row r="1" spans="1:12" ht="120" customHeight="1" x14ac:dyDescent="0.25">
      <c r="A1" s="144" t="s">
        <v>0</v>
      </c>
      <c r="B1" s="144" t="s">
        <v>51</v>
      </c>
      <c r="C1" s="148" t="s">
        <v>137</v>
      </c>
      <c r="D1" s="151" t="s">
        <v>66</v>
      </c>
      <c r="E1" s="156" t="s">
        <v>1</v>
      </c>
      <c r="F1" s="157"/>
      <c r="G1" s="157"/>
      <c r="H1" s="158"/>
      <c r="I1" s="148" t="s">
        <v>139</v>
      </c>
      <c r="J1" s="104" t="s">
        <v>1</v>
      </c>
      <c r="K1" s="148" t="s">
        <v>132</v>
      </c>
      <c r="L1" s="104" t="s">
        <v>2</v>
      </c>
    </row>
    <row r="2" spans="1:12" ht="15" customHeight="1" x14ac:dyDescent="0.25">
      <c r="A2" s="144"/>
      <c r="B2" s="144"/>
      <c r="C2" s="149"/>
      <c r="D2" s="152"/>
      <c r="E2" s="153" t="s">
        <v>138</v>
      </c>
      <c r="F2" s="154"/>
      <c r="G2" s="154"/>
      <c r="H2" s="155"/>
      <c r="I2" s="149"/>
      <c r="J2" s="144" t="s">
        <v>140</v>
      </c>
      <c r="K2" s="149"/>
      <c r="L2" s="144" t="s">
        <v>141</v>
      </c>
    </row>
    <row r="3" spans="1:12" ht="15" customHeight="1" x14ac:dyDescent="0.25">
      <c r="A3" s="144"/>
      <c r="B3" s="144"/>
      <c r="C3" s="149"/>
      <c r="D3" s="152"/>
      <c r="E3" s="153" t="str">
        <f>E11*100&amp;"% degli allevamenti da controllare di grandi dimensioni, *§ "&amp;E12*100&amp;"% per le regioni con MENO di 200.000 animali e più di 350 allevamenti di grandi dimensioni e 350 di piccole dimensioni"</f>
        <v>35% degli allevamenti da controllare di grandi dimensioni, *§ 10% per le regioni con MENO di 200.000 animali e più di 350 allevamenti di grandi dimensioni e 350 di piccole dimensioni</v>
      </c>
      <c r="F3" s="154"/>
      <c r="G3" s="154"/>
      <c r="H3" s="155"/>
      <c r="I3" s="149"/>
      <c r="J3" s="144"/>
      <c r="K3" s="149"/>
      <c r="L3" s="144"/>
    </row>
    <row r="4" spans="1:12" x14ac:dyDescent="0.25">
      <c r="A4" s="144"/>
      <c r="B4" s="144"/>
      <c r="C4" s="149"/>
      <c r="D4" s="152"/>
      <c r="E4" s="153"/>
      <c r="F4" s="154"/>
      <c r="G4" s="154"/>
      <c r="H4" s="155"/>
      <c r="I4" s="149"/>
      <c r="J4" s="144"/>
      <c r="K4" s="149"/>
      <c r="L4" s="144"/>
    </row>
    <row r="5" spans="1:12" ht="15" customHeight="1" x14ac:dyDescent="0.25">
      <c r="A5" s="144"/>
      <c r="B5" s="144"/>
      <c r="C5" s="149"/>
      <c r="D5" s="149" t="s">
        <v>64</v>
      </c>
      <c r="E5" s="144" t="s">
        <v>129</v>
      </c>
      <c r="F5" s="148" t="s">
        <v>130</v>
      </c>
      <c r="G5" s="148" t="s">
        <v>131</v>
      </c>
      <c r="H5" s="148" t="s">
        <v>23</v>
      </c>
      <c r="I5" s="149"/>
      <c r="J5" s="159" t="str">
        <f>F11*100&amp;"% degli allevamenti da controllare di piccole dimensioni, *§ "&amp;F12*100&amp;"% per le regioni con meno di 200.000 animali e più di 350 allevamenti di grandi dimensioni e 350 di piccole dimensioni"</f>
        <v>1% degli allevamenti da controllare di piccole dimensioni, *§ 0,1% per le regioni con meno di 200.000 animali e più di 350 allevamenti di grandi dimensioni e 350 di piccole dimensioni</v>
      </c>
      <c r="K5" s="149"/>
      <c r="L5" s="144" t="s">
        <v>56</v>
      </c>
    </row>
    <row r="6" spans="1:12" x14ac:dyDescent="0.25">
      <c r="A6" s="144"/>
      <c r="B6" s="144"/>
      <c r="C6" s="150"/>
      <c r="D6" s="150"/>
      <c r="E6" s="144"/>
      <c r="F6" s="150"/>
      <c r="G6" s="150"/>
      <c r="H6" s="150"/>
      <c r="I6" s="150"/>
      <c r="J6" s="160"/>
      <c r="K6" s="150"/>
      <c r="L6" s="144"/>
    </row>
    <row r="7" spans="1:12" x14ac:dyDescent="0.25">
      <c r="A7" s="52" t="s">
        <v>22</v>
      </c>
      <c r="B7" s="55">
        <v>1040</v>
      </c>
      <c r="C7" s="5">
        <v>442</v>
      </c>
      <c r="D7" s="9" t="s">
        <v>65</v>
      </c>
      <c r="E7" s="5">
        <v>95</v>
      </c>
      <c r="F7" s="6">
        <v>55</v>
      </c>
      <c r="G7" s="6">
        <v>8</v>
      </c>
      <c r="H7" s="6">
        <v>158</v>
      </c>
      <c r="I7" s="59">
        <v>598</v>
      </c>
      <c r="J7" s="6">
        <v>11</v>
      </c>
      <c r="K7" s="3">
        <v>169</v>
      </c>
      <c r="L7" s="60">
        <v>92</v>
      </c>
    </row>
    <row r="8" spans="1:12" x14ac:dyDescent="0.25">
      <c r="A8" s="117" t="s">
        <v>23</v>
      </c>
      <c r="B8" s="25">
        <f>C8+I8</f>
        <v>1040</v>
      </c>
      <c r="C8" s="24">
        <f>SUM(C7:C7)</f>
        <v>442</v>
      </c>
      <c r="D8" s="24"/>
      <c r="E8" s="116">
        <f t="shared" ref="E8:L8" si="0">SUM(E7:E7)</f>
        <v>95</v>
      </c>
      <c r="F8" s="116">
        <f t="shared" si="0"/>
        <v>55</v>
      </c>
      <c r="G8" s="116">
        <f t="shared" si="0"/>
        <v>8</v>
      </c>
      <c r="H8" s="116">
        <f t="shared" si="0"/>
        <v>158</v>
      </c>
      <c r="I8" s="25">
        <f t="shared" si="0"/>
        <v>598</v>
      </c>
      <c r="J8" s="25">
        <f t="shared" si="0"/>
        <v>11</v>
      </c>
      <c r="K8" s="25">
        <f t="shared" si="0"/>
        <v>169</v>
      </c>
      <c r="L8" s="25">
        <f t="shared" si="0"/>
        <v>92</v>
      </c>
    </row>
    <row r="9" spans="1:12" x14ac:dyDescent="0.25">
      <c r="A9" s="18"/>
      <c r="B9" s="95"/>
      <c r="C9" s="18"/>
      <c r="D9" s="18"/>
      <c r="E9" s="18"/>
      <c r="F9" s="18"/>
      <c r="G9" s="18"/>
      <c r="H9" s="18"/>
      <c r="I9" s="18"/>
      <c r="J9" s="18"/>
      <c r="K9" s="18"/>
      <c r="L9" s="18"/>
    </row>
    <row r="10" spans="1:12" x14ac:dyDescent="0.25">
      <c r="D10" s="104" t="s">
        <v>52</v>
      </c>
      <c r="E10" s="104" t="s">
        <v>54</v>
      </c>
      <c r="F10" s="104" t="s">
        <v>55</v>
      </c>
      <c r="G10" s="74"/>
      <c r="I10" s="18"/>
      <c r="J10" s="18"/>
      <c r="K10" s="18"/>
      <c r="L10" s="18"/>
    </row>
    <row r="11" spans="1:12" ht="15" customHeight="1" x14ac:dyDescent="0.25">
      <c r="A11" s="147"/>
      <c r="B11" s="18"/>
      <c r="D11" s="31" t="s">
        <v>67</v>
      </c>
      <c r="E11" s="118">
        <f>Suino!F18</f>
        <v>0.35</v>
      </c>
      <c r="F11" s="119">
        <f>Suino!G18</f>
        <v>0.01</v>
      </c>
      <c r="I11" s="18"/>
      <c r="J11" s="18"/>
      <c r="K11" s="18"/>
      <c r="L11" s="18"/>
    </row>
    <row r="12" spans="1:12" x14ac:dyDescent="0.25">
      <c r="A12" s="147"/>
      <c r="B12" s="18"/>
      <c r="D12" s="31" t="s">
        <v>68</v>
      </c>
      <c r="E12" s="118">
        <f>Suino!F19</f>
        <v>0.1</v>
      </c>
      <c r="F12" s="119">
        <f>Suino!G19</f>
        <v>1E-3</v>
      </c>
      <c r="I12" s="18"/>
      <c r="J12" s="18"/>
      <c r="K12" s="18"/>
      <c r="L12" s="18"/>
    </row>
  </sheetData>
  <mergeCells count="19">
    <mergeCell ref="I1:I6"/>
    <mergeCell ref="J5:J6"/>
    <mergeCell ref="L5:L6"/>
    <mergeCell ref="A11:A12"/>
    <mergeCell ref="K1:K6"/>
    <mergeCell ref="E2:H2"/>
    <mergeCell ref="J2:J4"/>
    <mergeCell ref="L2:L4"/>
    <mergeCell ref="E3:H4"/>
    <mergeCell ref="D5:D6"/>
    <mergeCell ref="E5:E6"/>
    <mergeCell ref="F5:F6"/>
    <mergeCell ref="G5:G6"/>
    <mergeCell ref="H5:H6"/>
    <mergeCell ref="A1:A6"/>
    <mergeCell ref="B1:B6"/>
    <mergeCell ref="C1:C6"/>
    <mergeCell ref="D1:D4"/>
    <mergeCell ref="E1:H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11"/>
  <sheetViews>
    <sheetView workbookViewId="0">
      <selection activeCell="B19" sqref="B19"/>
    </sheetView>
  </sheetViews>
  <sheetFormatPr defaultRowHeight="15" x14ac:dyDescent="0.25"/>
  <cols>
    <col min="1" max="4" width="30" customWidth="1"/>
    <col min="5" max="5" width="26.85546875" customWidth="1"/>
    <col min="6" max="6" width="14.5703125" customWidth="1"/>
  </cols>
  <sheetData>
    <row r="1" spans="1:6" x14ac:dyDescent="0.25">
      <c r="A1" s="144" t="s">
        <v>0</v>
      </c>
      <c r="B1" s="148" t="s">
        <v>89</v>
      </c>
      <c r="C1" s="153" t="s">
        <v>1</v>
      </c>
      <c r="D1" s="154"/>
      <c r="E1" s="154"/>
      <c r="F1" s="154"/>
    </row>
    <row r="2" spans="1:6" x14ac:dyDescent="0.25">
      <c r="A2" s="144"/>
      <c r="B2" s="149"/>
      <c r="C2" s="161" t="s">
        <v>95</v>
      </c>
      <c r="D2" s="161"/>
      <c r="E2" s="161"/>
      <c r="F2" s="161"/>
    </row>
    <row r="3" spans="1:6" x14ac:dyDescent="0.25">
      <c r="A3" s="144"/>
      <c r="B3" s="149"/>
      <c r="C3" s="161" t="str">
        <f>D11*100&amp;"% degli allevamenti di grandi dimensioni"</f>
        <v>30% degli allevamenti di grandi dimensioni</v>
      </c>
      <c r="D3" s="161"/>
      <c r="E3" s="161"/>
      <c r="F3" s="161"/>
    </row>
    <row r="4" spans="1:6" x14ac:dyDescent="0.25">
      <c r="A4" s="144"/>
      <c r="B4" s="149"/>
      <c r="C4" s="144" t="s">
        <v>94</v>
      </c>
      <c r="D4" s="144" t="s">
        <v>93</v>
      </c>
      <c r="E4" s="144" t="s">
        <v>91</v>
      </c>
      <c r="F4" s="144" t="s">
        <v>92</v>
      </c>
    </row>
    <row r="5" spans="1:6" ht="27.75" customHeight="1" x14ac:dyDescent="0.25">
      <c r="A5" s="144"/>
      <c r="B5" s="150"/>
      <c r="C5" s="144"/>
      <c r="D5" s="144"/>
      <c r="E5" s="144"/>
      <c r="F5" s="144"/>
    </row>
    <row r="6" spans="1:6" x14ac:dyDescent="0.25">
      <c r="A6" s="56" t="s">
        <v>22</v>
      </c>
      <c r="B6" s="56">
        <f>SUMIFS(Ratiti!C:C,Ratiti!$A:$A,'Ratiti REG'!$A6)</f>
        <v>2</v>
      </c>
      <c r="C6" s="56">
        <f>SUMIFS(Ratiti!D:D,Ratiti!$A:$A,'Ratiti REG'!$A6)</f>
        <v>2</v>
      </c>
      <c r="D6" s="56">
        <f>SUMIFS(Ratiti!E:E,Ratiti!$A:$A,'Ratiti REG'!$A6)</f>
        <v>0</v>
      </c>
      <c r="E6" s="56">
        <f>SUMIFS(Ratiti!F:F,Ratiti!$A:$A,'Ratiti REG'!$A6)</f>
        <v>0</v>
      </c>
      <c r="F6" s="3">
        <f t="shared" ref="F6" si="0">SUM(C6:E6)</f>
        <v>2</v>
      </c>
    </row>
    <row r="7" spans="1:6" x14ac:dyDescent="0.25">
      <c r="A7" s="56" t="s">
        <v>23</v>
      </c>
      <c r="B7" s="56">
        <f>SUM(B6:B6)</f>
        <v>2</v>
      </c>
      <c r="C7" s="55">
        <f>SUM(C6:C6)</f>
        <v>2</v>
      </c>
      <c r="D7" s="25">
        <f>SUM(D6:D6)</f>
        <v>0</v>
      </c>
      <c r="E7" s="25">
        <f>SUM(E6:E6)</f>
        <v>0</v>
      </c>
      <c r="F7" s="25">
        <f>SUM(F6:F6)</f>
        <v>2</v>
      </c>
    </row>
    <row r="8" spans="1:6" x14ac:dyDescent="0.25">
      <c r="A8" s="58" t="s">
        <v>84</v>
      </c>
    </row>
    <row r="10" spans="1:6" x14ac:dyDescent="0.25">
      <c r="D10" s="121" t="s">
        <v>54</v>
      </c>
    </row>
    <row r="11" spans="1:6" x14ac:dyDescent="0.25">
      <c r="A11" s="105"/>
      <c r="B11" s="18"/>
      <c r="C11" s="31" t="s">
        <v>52</v>
      </c>
      <c r="D11" s="118">
        <f>Ratiti!E21</f>
        <v>0.3</v>
      </c>
    </row>
  </sheetData>
  <mergeCells count="9">
    <mergeCell ref="A1:A5"/>
    <mergeCell ref="B1:B5"/>
    <mergeCell ref="C1:F1"/>
    <mergeCell ref="C2:F2"/>
    <mergeCell ref="C3:F3"/>
    <mergeCell ref="C4:C5"/>
    <mergeCell ref="D4:D5"/>
    <mergeCell ref="E4:E5"/>
    <mergeCell ref="F4:F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K30"/>
  <sheetViews>
    <sheetView zoomScale="85" zoomScaleNormal="85" workbookViewId="0">
      <selection activeCell="C18" sqref="C18:C19"/>
    </sheetView>
  </sheetViews>
  <sheetFormatPr defaultRowHeight="15" x14ac:dyDescent="0.25"/>
  <cols>
    <col min="1" max="5" width="30" customWidth="1"/>
    <col min="8" max="8" width="9.140625" style="83"/>
    <col min="9" max="37" width="9.140625" style="84"/>
  </cols>
  <sheetData>
    <row r="1" spans="1:23" ht="16.5" customHeight="1" x14ac:dyDescent="0.25">
      <c r="A1" s="144" t="s">
        <v>0</v>
      </c>
      <c r="B1" s="148" t="s">
        <v>172</v>
      </c>
      <c r="C1" s="148" t="s">
        <v>88</v>
      </c>
      <c r="D1" s="144" t="s">
        <v>1</v>
      </c>
      <c r="E1" s="144"/>
      <c r="F1" s="144"/>
      <c r="G1" s="144"/>
    </row>
    <row r="2" spans="1:23" ht="31.5" customHeight="1" x14ac:dyDescent="0.25">
      <c r="A2" s="144"/>
      <c r="B2" s="149"/>
      <c r="C2" s="149"/>
      <c r="D2" s="161" t="s">
        <v>155</v>
      </c>
      <c r="E2" s="161"/>
      <c r="F2" s="161"/>
      <c r="G2" s="161"/>
    </row>
    <row r="3" spans="1:23" ht="31.5" customHeight="1" x14ac:dyDescent="0.25">
      <c r="A3" s="144"/>
      <c r="B3" s="149"/>
      <c r="C3" s="149"/>
      <c r="D3" s="161" t="str">
        <f>E21*100&amp;"% degli allevamenti di grandi dimensioni aperti"</f>
        <v>10% degli allevamenti di grandi dimensioni aperti</v>
      </c>
      <c r="E3" s="161"/>
      <c r="F3" s="161"/>
      <c r="G3" s="161"/>
      <c r="H3" s="173"/>
      <c r="I3" s="173"/>
      <c r="J3" s="173"/>
      <c r="K3" s="173"/>
      <c r="L3" s="173"/>
      <c r="M3" s="173"/>
      <c r="O3" s="84" t="s">
        <v>100</v>
      </c>
      <c r="P3" s="84" t="s">
        <v>123</v>
      </c>
      <c r="U3" s="84" t="s">
        <v>102</v>
      </c>
    </row>
    <row r="4" spans="1:23" x14ac:dyDescent="0.25">
      <c r="A4" s="144"/>
      <c r="B4" s="149"/>
      <c r="C4" s="149"/>
      <c r="D4" s="144" t="s">
        <v>94</v>
      </c>
      <c r="E4" s="144" t="s">
        <v>93</v>
      </c>
      <c r="F4" s="144" t="s">
        <v>91</v>
      </c>
      <c r="G4" s="144" t="s">
        <v>92</v>
      </c>
      <c r="I4" s="141"/>
      <c r="J4" s="141"/>
      <c r="K4" s="141"/>
      <c r="L4" s="141"/>
      <c r="M4" s="141"/>
      <c r="U4" s="84" t="s">
        <v>103</v>
      </c>
      <c r="V4" s="84" t="s">
        <v>274</v>
      </c>
      <c r="W4" s="84" t="s">
        <v>23</v>
      </c>
    </row>
    <row r="5" spans="1:23" x14ac:dyDescent="0.25">
      <c r="A5" s="144"/>
      <c r="B5" s="150"/>
      <c r="C5" s="150"/>
      <c r="D5" s="144"/>
      <c r="E5" s="144"/>
      <c r="F5" s="144"/>
      <c r="G5" s="144"/>
      <c r="I5" s="141"/>
      <c r="J5" s="141"/>
      <c r="K5" s="141"/>
      <c r="L5" s="141"/>
      <c r="M5" s="141"/>
      <c r="O5" s="84" t="s">
        <v>102</v>
      </c>
      <c r="U5" s="84" t="s">
        <v>3</v>
      </c>
      <c r="V5" s="84" t="s">
        <v>173</v>
      </c>
      <c r="W5" s="84">
        <v>36</v>
      </c>
    </row>
    <row r="6" spans="1:23" x14ac:dyDescent="0.25">
      <c r="A6" s="52" t="s">
        <v>22</v>
      </c>
      <c r="B6" s="52" t="s">
        <v>264</v>
      </c>
      <c r="C6" s="61">
        <f t="shared" ref="C6:C14" si="0">SUMIFS(W:W,V:V,B6)</f>
        <v>8</v>
      </c>
      <c r="D6" s="54">
        <f t="shared" ref="D6:D14" si="1">IF(H6&gt;I6,ROUND((C6*0.6*$E$21),0)+K6,ROUND((C6*0.6*$E$21),0)+K6)</f>
        <v>1</v>
      </c>
      <c r="E6" s="3">
        <f t="shared" ref="E6:E14" si="2">ROUND((C6*0.35*$E$21),0)</f>
        <v>0</v>
      </c>
      <c r="F6" s="3">
        <f t="shared" ref="F6:F14" si="3">ROUND((C6*0.05*$E$21),0)</f>
        <v>0</v>
      </c>
      <c r="G6" s="3">
        <f t="shared" ref="G6:G14" si="4">SUM(D6:F6)</f>
        <v>1</v>
      </c>
      <c r="H6" s="83">
        <f t="shared" ref="H6:H14" si="5">ROUNDUP((C6*$E$21),0)</f>
        <v>1</v>
      </c>
      <c r="I6" s="137">
        <f t="shared" ref="I6:I14" si="6">J6+E6+F6</f>
        <v>0</v>
      </c>
      <c r="J6" s="84">
        <f t="shared" ref="J6:J14" si="7">ROUND((C6*0.6*$E$21),0)</f>
        <v>0</v>
      </c>
      <c r="K6" s="137">
        <f t="shared" ref="K6:K14" si="8">H6-I6</f>
        <v>1</v>
      </c>
      <c r="V6" s="84" t="s">
        <v>257</v>
      </c>
      <c r="W6" s="84">
        <v>14</v>
      </c>
    </row>
    <row r="7" spans="1:23" x14ac:dyDescent="0.25">
      <c r="A7" s="52" t="s">
        <v>22</v>
      </c>
      <c r="B7" s="52" t="s">
        <v>265</v>
      </c>
      <c r="C7" s="61">
        <f t="shared" si="0"/>
        <v>91</v>
      </c>
      <c r="D7" s="54">
        <f t="shared" si="1"/>
        <v>7</v>
      </c>
      <c r="E7" s="3">
        <f t="shared" si="2"/>
        <v>3</v>
      </c>
      <c r="F7" s="3">
        <f t="shared" si="3"/>
        <v>0</v>
      </c>
      <c r="G7" s="3">
        <f t="shared" si="4"/>
        <v>10</v>
      </c>
      <c r="H7" s="83">
        <f t="shared" si="5"/>
        <v>10</v>
      </c>
      <c r="I7" s="137">
        <f t="shared" si="6"/>
        <v>8</v>
      </c>
      <c r="J7" s="84">
        <f t="shared" si="7"/>
        <v>5</v>
      </c>
      <c r="K7" s="137">
        <f t="shared" si="8"/>
        <v>2</v>
      </c>
      <c r="V7" s="84" t="s">
        <v>258</v>
      </c>
      <c r="W7" s="84">
        <v>39</v>
      </c>
    </row>
    <row r="8" spans="1:23" x14ac:dyDescent="0.25">
      <c r="A8" s="52" t="s">
        <v>22</v>
      </c>
      <c r="B8" s="52" t="s">
        <v>266</v>
      </c>
      <c r="C8" s="61">
        <f t="shared" si="0"/>
        <v>17</v>
      </c>
      <c r="D8" s="54">
        <f t="shared" si="1"/>
        <v>1</v>
      </c>
      <c r="E8" s="3">
        <f t="shared" si="2"/>
        <v>1</v>
      </c>
      <c r="F8" s="3">
        <f t="shared" si="3"/>
        <v>0</v>
      </c>
      <c r="G8" s="3">
        <f t="shared" si="4"/>
        <v>2</v>
      </c>
      <c r="H8" s="83">
        <f t="shared" si="5"/>
        <v>2</v>
      </c>
      <c r="I8" s="137">
        <f t="shared" si="6"/>
        <v>2</v>
      </c>
      <c r="J8" s="84">
        <f t="shared" si="7"/>
        <v>1</v>
      </c>
      <c r="K8" s="137">
        <f t="shared" si="8"/>
        <v>0</v>
      </c>
      <c r="U8" s="84" t="s">
        <v>279</v>
      </c>
      <c r="W8" s="84">
        <v>80</v>
      </c>
    </row>
    <row r="9" spans="1:23" x14ac:dyDescent="0.25">
      <c r="A9" s="52" t="s">
        <v>22</v>
      </c>
      <c r="B9" s="52" t="s">
        <v>267</v>
      </c>
      <c r="C9" s="61">
        <f t="shared" si="0"/>
        <v>12</v>
      </c>
      <c r="D9" s="54">
        <f t="shared" si="1"/>
        <v>2</v>
      </c>
      <c r="E9" s="3">
        <f t="shared" si="2"/>
        <v>0</v>
      </c>
      <c r="F9" s="3">
        <f t="shared" si="3"/>
        <v>0</v>
      </c>
      <c r="G9" s="3">
        <f t="shared" si="4"/>
        <v>2</v>
      </c>
      <c r="H9" s="83">
        <f t="shared" si="5"/>
        <v>2</v>
      </c>
      <c r="I9" s="137">
        <f t="shared" si="6"/>
        <v>1</v>
      </c>
      <c r="J9" s="84">
        <f t="shared" si="7"/>
        <v>1</v>
      </c>
      <c r="K9" s="137">
        <f t="shared" si="8"/>
        <v>1</v>
      </c>
      <c r="U9" s="84" t="s">
        <v>18</v>
      </c>
      <c r="V9" s="84" t="s">
        <v>259</v>
      </c>
      <c r="W9" s="84">
        <v>17</v>
      </c>
    </row>
    <row r="10" spans="1:23" x14ac:dyDescent="0.25">
      <c r="A10" s="52" t="s">
        <v>22</v>
      </c>
      <c r="B10" s="52" t="s">
        <v>268</v>
      </c>
      <c r="C10" s="61">
        <f t="shared" si="0"/>
        <v>12</v>
      </c>
      <c r="D10" s="54">
        <f t="shared" si="1"/>
        <v>2</v>
      </c>
      <c r="E10" s="3">
        <f t="shared" si="2"/>
        <v>0</v>
      </c>
      <c r="F10" s="3">
        <f t="shared" si="3"/>
        <v>0</v>
      </c>
      <c r="G10" s="3">
        <f t="shared" si="4"/>
        <v>2</v>
      </c>
      <c r="H10" s="83">
        <f t="shared" si="5"/>
        <v>2</v>
      </c>
      <c r="I10" s="137">
        <f t="shared" si="6"/>
        <v>1</v>
      </c>
      <c r="J10" s="84">
        <f t="shared" si="7"/>
        <v>1</v>
      </c>
      <c r="K10" s="137">
        <f t="shared" si="8"/>
        <v>1</v>
      </c>
      <c r="U10" s="84" t="s">
        <v>283</v>
      </c>
      <c r="W10" s="84">
        <v>17</v>
      </c>
    </row>
    <row r="11" spans="1:23" x14ac:dyDescent="0.25">
      <c r="A11" s="52" t="s">
        <v>22</v>
      </c>
      <c r="B11" s="52" t="s">
        <v>269</v>
      </c>
      <c r="C11" s="61">
        <f t="shared" si="0"/>
        <v>76</v>
      </c>
      <c r="D11" s="54">
        <f t="shared" si="1"/>
        <v>5</v>
      </c>
      <c r="E11" s="3">
        <f t="shared" si="2"/>
        <v>3</v>
      </c>
      <c r="F11" s="3">
        <f t="shared" si="3"/>
        <v>0</v>
      </c>
      <c r="G11" s="3">
        <f t="shared" si="4"/>
        <v>8</v>
      </c>
      <c r="H11" s="83">
        <f t="shared" si="5"/>
        <v>8</v>
      </c>
      <c r="I11" s="137">
        <f t="shared" si="6"/>
        <v>8</v>
      </c>
      <c r="J11" s="84">
        <f t="shared" si="7"/>
        <v>5</v>
      </c>
      <c r="K11" s="137">
        <f t="shared" si="8"/>
        <v>0</v>
      </c>
      <c r="U11" s="84" t="s">
        <v>19</v>
      </c>
      <c r="V11" s="84" t="s">
        <v>260</v>
      </c>
      <c r="W11" s="84">
        <v>9</v>
      </c>
    </row>
    <row r="12" spans="1:23" x14ac:dyDescent="0.25">
      <c r="A12" s="52" t="s">
        <v>22</v>
      </c>
      <c r="B12" s="52" t="s">
        <v>270</v>
      </c>
      <c r="C12" s="61">
        <f t="shared" si="0"/>
        <v>33</v>
      </c>
      <c r="D12" s="54">
        <f t="shared" si="1"/>
        <v>3</v>
      </c>
      <c r="E12" s="3">
        <f t="shared" si="2"/>
        <v>1</v>
      </c>
      <c r="F12" s="3">
        <f t="shared" si="3"/>
        <v>0</v>
      </c>
      <c r="G12" s="3">
        <f t="shared" si="4"/>
        <v>4</v>
      </c>
      <c r="H12" s="83">
        <f t="shared" si="5"/>
        <v>4</v>
      </c>
      <c r="I12" s="137">
        <f t="shared" si="6"/>
        <v>3</v>
      </c>
      <c r="J12" s="84">
        <f t="shared" si="7"/>
        <v>2</v>
      </c>
      <c r="K12" s="137">
        <f t="shared" si="8"/>
        <v>1</v>
      </c>
      <c r="U12" s="84" t="s">
        <v>284</v>
      </c>
      <c r="W12" s="84">
        <v>9</v>
      </c>
    </row>
    <row r="13" spans="1:23" x14ac:dyDescent="0.25">
      <c r="A13" s="52" t="s">
        <v>22</v>
      </c>
      <c r="B13" s="52" t="s">
        <v>271</v>
      </c>
      <c r="C13" s="61">
        <f t="shared" si="0"/>
        <v>55</v>
      </c>
      <c r="D13" s="54">
        <f t="shared" si="1"/>
        <v>4</v>
      </c>
      <c r="E13" s="3">
        <f t="shared" si="2"/>
        <v>2</v>
      </c>
      <c r="F13" s="3">
        <f t="shared" si="3"/>
        <v>0</v>
      </c>
      <c r="G13" s="3">
        <f t="shared" si="4"/>
        <v>6</v>
      </c>
      <c r="H13" s="83">
        <f t="shared" si="5"/>
        <v>6</v>
      </c>
      <c r="I13" s="137">
        <f t="shared" si="6"/>
        <v>5</v>
      </c>
      <c r="J13" s="84">
        <f t="shared" si="7"/>
        <v>3</v>
      </c>
      <c r="K13" s="137">
        <f t="shared" si="8"/>
        <v>1</v>
      </c>
      <c r="U13" s="84" t="s">
        <v>20</v>
      </c>
      <c r="V13" s="84" t="s">
        <v>261</v>
      </c>
      <c r="W13" s="84">
        <v>73</v>
      </c>
    </row>
    <row r="14" spans="1:23" x14ac:dyDescent="0.25">
      <c r="A14" s="52" t="s">
        <v>22</v>
      </c>
      <c r="B14" s="52" t="s">
        <v>272</v>
      </c>
      <c r="C14" s="61">
        <f t="shared" si="0"/>
        <v>121</v>
      </c>
      <c r="D14" s="54">
        <f t="shared" si="1"/>
        <v>8</v>
      </c>
      <c r="E14" s="3">
        <f t="shared" si="2"/>
        <v>4</v>
      </c>
      <c r="F14" s="3">
        <f t="shared" si="3"/>
        <v>1</v>
      </c>
      <c r="G14" s="3">
        <f t="shared" si="4"/>
        <v>13</v>
      </c>
      <c r="H14" s="83">
        <f t="shared" si="5"/>
        <v>13</v>
      </c>
      <c r="I14" s="137">
        <f t="shared" si="6"/>
        <v>12</v>
      </c>
      <c r="J14" s="84">
        <f t="shared" si="7"/>
        <v>7</v>
      </c>
      <c r="K14" s="137">
        <f t="shared" si="8"/>
        <v>1</v>
      </c>
      <c r="V14" s="84" t="s">
        <v>262</v>
      </c>
      <c r="W14" s="84">
        <v>71</v>
      </c>
    </row>
    <row r="15" spans="1:23" x14ac:dyDescent="0.25">
      <c r="A15" s="97"/>
      <c r="B15" s="114"/>
      <c r="C15" s="114"/>
      <c r="D15" s="110"/>
      <c r="E15" s="111"/>
      <c r="F15" s="111"/>
      <c r="G15" s="111"/>
      <c r="H15" s="130"/>
      <c r="I15" s="137"/>
      <c r="J15" s="137"/>
      <c r="K15" s="137"/>
      <c r="U15" s="84" t="s">
        <v>280</v>
      </c>
      <c r="W15" s="84">
        <v>144</v>
      </c>
    </row>
    <row r="16" spans="1:23" x14ac:dyDescent="0.25">
      <c r="A16" s="97"/>
      <c r="B16" s="114"/>
      <c r="C16" s="114"/>
      <c r="D16" s="110"/>
      <c r="E16" s="111"/>
      <c r="F16" s="111"/>
      <c r="G16" s="111"/>
      <c r="H16" s="130"/>
      <c r="I16" s="137"/>
      <c r="J16" s="137"/>
      <c r="K16" s="137"/>
      <c r="U16" s="84" t="s">
        <v>21</v>
      </c>
      <c r="V16" s="84" t="s">
        <v>263</v>
      </c>
      <c r="W16" s="84">
        <v>1</v>
      </c>
    </row>
    <row r="17" spans="1:23" x14ac:dyDescent="0.25">
      <c r="A17" s="97"/>
      <c r="B17" s="114"/>
      <c r="C17" s="114"/>
      <c r="D17" s="110"/>
      <c r="E17" s="111"/>
      <c r="F17" s="111"/>
      <c r="G17" s="111"/>
      <c r="H17" s="130"/>
      <c r="I17" s="137"/>
      <c r="J17" s="137"/>
      <c r="K17" s="137"/>
      <c r="U17" s="84" t="s">
        <v>285</v>
      </c>
      <c r="W17" s="84">
        <v>1</v>
      </c>
    </row>
    <row r="18" spans="1:23" x14ac:dyDescent="0.25">
      <c r="A18" s="58" t="s">
        <v>84</v>
      </c>
      <c r="B18" s="88"/>
      <c r="O18" s="84" t="s">
        <v>71</v>
      </c>
      <c r="P18" s="84">
        <v>1697</v>
      </c>
      <c r="Q18" s="84" t="s">
        <v>78</v>
      </c>
      <c r="S18" s="84" t="s">
        <v>78</v>
      </c>
      <c r="U18" s="84" t="s">
        <v>22</v>
      </c>
      <c r="V18" s="84" t="s">
        <v>264</v>
      </c>
      <c r="W18" s="84">
        <v>8</v>
      </c>
    </row>
    <row r="19" spans="1:23" x14ac:dyDescent="0.25">
      <c r="Q19" s="84" t="s">
        <v>71</v>
      </c>
      <c r="R19" s="84">
        <v>1697</v>
      </c>
      <c r="S19" s="84" t="s">
        <v>71</v>
      </c>
      <c r="T19" s="84">
        <v>1697</v>
      </c>
      <c r="V19" s="84" t="s">
        <v>265</v>
      </c>
      <c r="W19" s="84">
        <v>91</v>
      </c>
    </row>
    <row r="20" spans="1:23" x14ac:dyDescent="0.25">
      <c r="E20" s="32" t="s">
        <v>54</v>
      </c>
      <c r="V20" s="84" t="s">
        <v>266</v>
      </c>
      <c r="W20" s="84">
        <v>17</v>
      </c>
    </row>
    <row r="21" spans="1:23" ht="30" x14ac:dyDescent="0.25">
      <c r="A21" s="11" t="s">
        <v>53</v>
      </c>
      <c r="B21" s="105"/>
      <c r="C21" s="18"/>
      <c r="D21" s="31" t="s">
        <v>52</v>
      </c>
      <c r="E21" s="30">
        <v>0.1</v>
      </c>
      <c r="V21" s="84" t="s">
        <v>267</v>
      </c>
      <c r="W21" s="84">
        <v>12</v>
      </c>
    </row>
    <row r="22" spans="1:23" x14ac:dyDescent="0.25">
      <c r="V22" s="84" t="s">
        <v>268</v>
      </c>
      <c r="W22" s="84">
        <v>12</v>
      </c>
    </row>
    <row r="23" spans="1:23" x14ac:dyDescent="0.25">
      <c r="V23" s="84" t="s">
        <v>269</v>
      </c>
      <c r="W23" s="84">
        <v>76</v>
      </c>
    </row>
    <row r="24" spans="1:23" x14ac:dyDescent="0.25">
      <c r="V24" s="84" t="s">
        <v>270</v>
      </c>
      <c r="W24" s="84">
        <v>33</v>
      </c>
    </row>
    <row r="25" spans="1:23" x14ac:dyDescent="0.25">
      <c r="V25" s="84" t="s">
        <v>271</v>
      </c>
      <c r="W25" s="84">
        <v>55</v>
      </c>
    </row>
    <row r="26" spans="1:23" x14ac:dyDescent="0.25">
      <c r="V26" s="84" t="s">
        <v>272</v>
      </c>
      <c r="W26" s="84">
        <v>121</v>
      </c>
    </row>
    <row r="27" spans="1:23" x14ac:dyDescent="0.25">
      <c r="U27" s="84" t="s">
        <v>281</v>
      </c>
      <c r="W27" s="84">
        <v>425</v>
      </c>
    </row>
    <row r="28" spans="1:23" x14ac:dyDescent="0.25">
      <c r="U28" s="84" t="s">
        <v>78</v>
      </c>
      <c r="V28" s="84" t="s">
        <v>78</v>
      </c>
    </row>
    <row r="29" spans="1:23" x14ac:dyDescent="0.25">
      <c r="U29" s="84" t="s">
        <v>287</v>
      </c>
    </row>
    <row r="30" spans="1:23" x14ac:dyDescent="0.25">
      <c r="U30" s="84" t="s">
        <v>71</v>
      </c>
      <c r="W30" s="84">
        <v>2397</v>
      </c>
    </row>
  </sheetData>
  <mergeCells count="11">
    <mergeCell ref="H3:M3"/>
    <mergeCell ref="A1:A5"/>
    <mergeCell ref="C1:C5"/>
    <mergeCell ref="D4:D5"/>
    <mergeCell ref="E4:E5"/>
    <mergeCell ref="F4:F5"/>
    <mergeCell ref="G4:G5"/>
    <mergeCell ref="D3:G3"/>
    <mergeCell ref="D2:G2"/>
    <mergeCell ref="D1:G1"/>
    <mergeCell ref="B1:B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H11"/>
  <sheetViews>
    <sheetView workbookViewId="0">
      <selection activeCell="C10" sqref="C10"/>
    </sheetView>
  </sheetViews>
  <sheetFormatPr defaultRowHeight="15" x14ac:dyDescent="0.25"/>
  <cols>
    <col min="1" max="4" width="30" customWidth="1"/>
  </cols>
  <sheetData>
    <row r="1" spans="1:8" x14ac:dyDescent="0.25">
      <c r="A1" s="144" t="s">
        <v>0</v>
      </c>
      <c r="B1" s="148" t="s">
        <v>88</v>
      </c>
      <c r="C1" s="144" t="s">
        <v>1</v>
      </c>
      <c r="D1" s="144"/>
      <c r="E1" s="144"/>
      <c r="F1" s="144"/>
    </row>
    <row r="2" spans="1:8" x14ac:dyDescent="0.25">
      <c r="A2" s="144"/>
      <c r="B2" s="149"/>
      <c r="C2" s="161" t="s">
        <v>155</v>
      </c>
      <c r="D2" s="161"/>
      <c r="E2" s="161"/>
      <c r="F2" s="161"/>
    </row>
    <row r="3" spans="1:8" x14ac:dyDescent="0.25">
      <c r="A3" s="144"/>
      <c r="B3" s="149"/>
      <c r="C3" s="161" t="str">
        <f>D11*100&amp;"% degli allevamenti di grandi dimensioni aperti"</f>
        <v>10% degli allevamenti di grandi dimensioni aperti</v>
      </c>
      <c r="D3" s="161"/>
      <c r="E3" s="161"/>
      <c r="F3" s="161"/>
    </row>
    <row r="4" spans="1:8" x14ac:dyDescent="0.25">
      <c r="A4" s="144"/>
      <c r="B4" s="149"/>
      <c r="C4" s="144" t="s">
        <v>94</v>
      </c>
      <c r="D4" s="144" t="s">
        <v>93</v>
      </c>
      <c r="E4" s="144" t="s">
        <v>91</v>
      </c>
      <c r="F4" s="144" t="s">
        <v>92</v>
      </c>
    </row>
    <row r="5" spans="1:8" x14ac:dyDescent="0.25">
      <c r="A5" s="144"/>
      <c r="B5" s="150"/>
      <c r="C5" s="144"/>
      <c r="D5" s="144"/>
      <c r="E5" s="144"/>
      <c r="F5" s="144"/>
    </row>
    <row r="6" spans="1:8" x14ac:dyDescent="0.25">
      <c r="A6" s="56" t="s">
        <v>22</v>
      </c>
      <c r="B6" s="56">
        <f>SUMIFS('Altri avicoli'!C:C,'Altri avicoli'!$A:$A,'Altri avicoli REG'!$A6)</f>
        <v>425</v>
      </c>
      <c r="C6" s="56">
        <f>SUMIFS('Altri avicoli'!D:D,'Altri avicoli'!$A:$A,'Altri avicoli REG'!$A6)</f>
        <v>33</v>
      </c>
      <c r="D6" s="56">
        <f>SUMIFS('Altri avicoli'!E:E,'Altri avicoli'!$A:$A,'Altri avicoli REG'!$A6)</f>
        <v>14</v>
      </c>
      <c r="E6" s="56">
        <f>SUMIFS('Altri avicoli'!F:F,'Altri avicoli'!$A:$A,'Altri avicoli REG'!$A6)</f>
        <v>1</v>
      </c>
      <c r="F6" s="3">
        <f t="shared" ref="F6" si="0">SUM(C6:E6)</f>
        <v>48</v>
      </c>
    </row>
    <row r="7" spans="1:8" x14ac:dyDescent="0.25">
      <c r="A7" s="56" t="s">
        <v>23</v>
      </c>
      <c r="B7" s="56">
        <f>SUM(B6:B6)</f>
        <v>425</v>
      </c>
      <c r="C7" s="55">
        <f>SUM(C6:C6)</f>
        <v>33</v>
      </c>
      <c r="D7" s="25">
        <f>SUM(D6:D6)</f>
        <v>14</v>
      </c>
      <c r="E7" s="25">
        <f>SUM(E6:E6)</f>
        <v>1</v>
      </c>
      <c r="F7" s="25">
        <f>SUM(F6:F6)</f>
        <v>48</v>
      </c>
      <c r="G7" s="143"/>
      <c r="H7" s="7"/>
    </row>
    <row r="8" spans="1:8" x14ac:dyDescent="0.25">
      <c r="A8" s="58" t="s">
        <v>84</v>
      </c>
    </row>
    <row r="10" spans="1:8" x14ac:dyDescent="0.25">
      <c r="D10" s="121" t="s">
        <v>54</v>
      </c>
    </row>
    <row r="11" spans="1:8" x14ac:dyDescent="0.25">
      <c r="A11" s="105"/>
      <c r="B11" s="18"/>
      <c r="C11" s="31" t="s">
        <v>52</v>
      </c>
      <c r="D11" s="118">
        <f>'Altri avicoli'!E21</f>
        <v>0.1</v>
      </c>
    </row>
  </sheetData>
  <mergeCells count="9">
    <mergeCell ref="A1:A5"/>
    <mergeCell ref="B1:B5"/>
    <mergeCell ref="C1:F1"/>
    <mergeCell ref="C2:F2"/>
    <mergeCell ref="C3:F3"/>
    <mergeCell ref="C4:C5"/>
    <mergeCell ref="D4:D5"/>
    <mergeCell ref="E4:E5"/>
    <mergeCell ref="F4:F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K34"/>
  <sheetViews>
    <sheetView zoomScale="70" zoomScaleNormal="70" workbookViewId="0">
      <selection activeCell="C15" sqref="C15"/>
    </sheetView>
  </sheetViews>
  <sheetFormatPr defaultRowHeight="15" x14ac:dyDescent="0.25"/>
  <cols>
    <col min="1" max="3" width="30" style="15" customWidth="1"/>
    <col min="4" max="6" width="30" customWidth="1"/>
    <col min="7" max="7" width="25.42578125" customWidth="1"/>
    <col min="8" max="8" width="44.140625" customWidth="1"/>
    <col min="9" max="9" width="14.7109375" customWidth="1"/>
    <col min="10" max="10" width="54.140625" customWidth="1"/>
    <col min="11" max="11" width="12" customWidth="1"/>
    <col min="12" max="36" width="9.140625" style="83"/>
    <col min="37" max="37" width="9.140625" style="82"/>
  </cols>
  <sheetData>
    <row r="1" spans="1:30" ht="30" customHeight="1" x14ac:dyDescent="0.25">
      <c r="A1" s="148" t="s">
        <v>0</v>
      </c>
      <c r="B1" s="148" t="s">
        <v>172</v>
      </c>
      <c r="C1" s="148" t="s">
        <v>57</v>
      </c>
      <c r="D1" s="148" t="s">
        <v>146</v>
      </c>
      <c r="E1" s="162" t="s">
        <v>1</v>
      </c>
      <c r="F1" s="163"/>
      <c r="G1" s="163"/>
      <c r="H1" s="164"/>
      <c r="I1" s="148" t="s">
        <v>139</v>
      </c>
      <c r="J1" s="69" t="s">
        <v>1</v>
      </c>
      <c r="K1" s="144" t="s">
        <v>92</v>
      </c>
      <c r="L1" s="85"/>
      <c r="Q1" s="83" t="s">
        <v>98</v>
      </c>
      <c r="R1" s="83" t="s">
        <v>133</v>
      </c>
      <c r="U1" s="83" t="s">
        <v>98</v>
      </c>
      <c r="V1" s="83" t="s">
        <v>133</v>
      </c>
      <c r="Z1" s="83" t="s">
        <v>98</v>
      </c>
      <c r="AA1" s="83" t="s">
        <v>133</v>
      </c>
      <c r="AC1" s="83" t="s">
        <v>98</v>
      </c>
      <c r="AD1" s="83" t="s">
        <v>133</v>
      </c>
    </row>
    <row r="2" spans="1:30" ht="94.5" customHeight="1" x14ac:dyDescent="0.25">
      <c r="A2" s="149"/>
      <c r="B2" s="149"/>
      <c r="C2" s="149"/>
      <c r="D2" s="149"/>
      <c r="E2" s="162" t="s">
        <v>150</v>
      </c>
      <c r="F2" s="163"/>
      <c r="G2" s="163"/>
      <c r="H2" s="164"/>
      <c r="I2" s="149"/>
      <c r="J2" s="71" t="s">
        <v>156</v>
      </c>
      <c r="K2" s="144"/>
      <c r="L2" s="85"/>
      <c r="Q2" s="83" t="s">
        <v>100</v>
      </c>
      <c r="R2" s="83" t="s">
        <v>134</v>
      </c>
      <c r="U2" s="83" t="s">
        <v>100</v>
      </c>
      <c r="V2" s="83" t="s">
        <v>135</v>
      </c>
      <c r="Z2" s="83" t="s">
        <v>100</v>
      </c>
      <c r="AA2" s="83" t="s">
        <v>134</v>
      </c>
      <c r="AC2" s="83" t="s">
        <v>100</v>
      </c>
      <c r="AD2" s="83" t="s">
        <v>135</v>
      </c>
    </row>
    <row r="3" spans="1:30" ht="15" customHeight="1" x14ac:dyDescent="0.25">
      <c r="A3" s="149"/>
      <c r="B3" s="149"/>
      <c r="C3" s="149"/>
      <c r="D3" s="149"/>
      <c r="E3" s="165" t="str">
        <f>G20*100&amp;"% degli allevamenti di grandi dimensioni"</f>
        <v>10% degli allevamenti di grandi dimensioni</v>
      </c>
      <c r="F3" s="166"/>
      <c r="G3" s="166"/>
      <c r="H3" s="167"/>
      <c r="I3" s="149"/>
      <c r="J3" s="148" t="str">
        <f>H20*100&amp;"% degli allevamenti di piccole dimensioni da controllare"</f>
        <v>1% degli allevamenti di piccole dimensioni da controllare</v>
      </c>
      <c r="K3" s="144"/>
      <c r="L3" s="85"/>
    </row>
    <row r="4" spans="1:30" ht="45" x14ac:dyDescent="0.25">
      <c r="A4" s="149"/>
      <c r="B4" s="149"/>
      <c r="C4" s="149"/>
      <c r="D4" s="149"/>
      <c r="E4" s="148" t="s">
        <v>94</v>
      </c>
      <c r="F4" s="148" t="s">
        <v>93</v>
      </c>
      <c r="G4" s="148" t="s">
        <v>91</v>
      </c>
      <c r="H4" s="148" t="s">
        <v>23</v>
      </c>
      <c r="I4" s="149"/>
      <c r="J4" s="149"/>
      <c r="K4" s="144"/>
      <c r="L4" s="85" t="s">
        <v>105</v>
      </c>
      <c r="Q4" s="83" t="s">
        <v>117</v>
      </c>
      <c r="R4" s="83" t="s">
        <v>124</v>
      </c>
      <c r="U4" s="83" t="s">
        <v>117</v>
      </c>
      <c r="V4" s="83" t="s">
        <v>124</v>
      </c>
      <c r="Z4" s="83" t="s">
        <v>117</v>
      </c>
      <c r="AA4" s="83" t="s">
        <v>124</v>
      </c>
      <c r="AC4" s="83" t="s">
        <v>117</v>
      </c>
      <c r="AD4" s="83" t="s">
        <v>124</v>
      </c>
    </row>
    <row r="5" spans="1:30" x14ac:dyDescent="0.25">
      <c r="A5" s="150"/>
      <c r="B5" s="150"/>
      <c r="C5" s="150"/>
      <c r="D5" s="150"/>
      <c r="E5" s="150"/>
      <c r="F5" s="150"/>
      <c r="G5" s="150"/>
      <c r="H5" s="150"/>
      <c r="I5" s="150"/>
      <c r="J5" s="150"/>
      <c r="K5" s="144"/>
      <c r="L5" s="85"/>
      <c r="Q5" s="83" t="s">
        <v>3</v>
      </c>
      <c r="R5" s="83">
        <v>2532</v>
      </c>
      <c r="U5" s="83" t="s">
        <v>3</v>
      </c>
      <c r="V5" s="83">
        <v>688</v>
      </c>
      <c r="Z5" s="83" t="s">
        <v>3</v>
      </c>
      <c r="AA5" s="83">
        <v>2532</v>
      </c>
      <c r="AC5" s="83" t="s">
        <v>3</v>
      </c>
      <c r="AD5" s="83">
        <v>688</v>
      </c>
    </row>
    <row r="6" spans="1:30" x14ac:dyDescent="0.25">
      <c r="A6" s="52" t="s">
        <v>22</v>
      </c>
      <c r="B6" s="52" t="s">
        <v>264</v>
      </c>
      <c r="C6" s="29">
        <f t="shared" ref="C6:C14" si="0">D6+I6</f>
        <v>308</v>
      </c>
      <c r="D6" s="10">
        <f t="shared" ref="D6:D14" si="1">SUMIFS(AD:AD,AC:AC,B6)</f>
        <v>47</v>
      </c>
      <c r="E6" s="54">
        <f t="shared" ref="E6:E14" si="2">IF(L6&gt;N6,ROUND((D6*0.6*$G$20),0)+P6,ROUND((D6*0.6*$G$20),0)+P6)</f>
        <v>3</v>
      </c>
      <c r="F6" s="3">
        <f t="shared" ref="F6:F14" si="3">ROUND((D6*0.35*$G$20),0)</f>
        <v>2</v>
      </c>
      <c r="G6" s="3">
        <f t="shared" ref="G6:G14" si="4">ROUND((D6*0.05*$G$20),0)</f>
        <v>0</v>
      </c>
      <c r="H6" s="3">
        <f t="shared" ref="H6:H14" si="5">SUM(E6:G6)</f>
        <v>5</v>
      </c>
      <c r="I6" s="29">
        <f t="shared" ref="I6:I14" si="6">SUMIFS(AA:AA,Z:Z,B6)</f>
        <v>261</v>
      </c>
      <c r="J6" s="2">
        <f t="shared" ref="J6:J14" si="7">ROUNDUP((I6*$H$20),0)</f>
        <v>3</v>
      </c>
      <c r="K6" s="66">
        <f t="shared" ref="K6:K14" si="8">J6+H6</f>
        <v>8</v>
      </c>
      <c r="L6" s="85">
        <f t="shared" ref="L6:L14" si="9">ROUNDUP((D6*$G$20),0)</f>
        <v>5</v>
      </c>
      <c r="M6" s="85">
        <f t="shared" ref="M6:M14" si="10">ROUND((D6*0.6*$G$20),0)</f>
        <v>3</v>
      </c>
      <c r="N6" s="132">
        <f t="shared" ref="N6:N14" si="11">M6+F6+G6</f>
        <v>5</v>
      </c>
      <c r="O6" s="85"/>
      <c r="P6" s="130">
        <f t="shared" ref="P6:P14" si="12">L6-N6</f>
        <v>0</v>
      </c>
      <c r="Z6" s="83" t="s">
        <v>251</v>
      </c>
      <c r="AA6" s="83">
        <v>780</v>
      </c>
      <c r="AC6" s="83" t="s">
        <v>252</v>
      </c>
      <c r="AD6" s="83">
        <v>871</v>
      </c>
    </row>
    <row r="7" spans="1:30" x14ac:dyDescent="0.25">
      <c r="A7" s="52" t="s">
        <v>22</v>
      </c>
      <c r="B7" s="52" t="s">
        <v>265</v>
      </c>
      <c r="C7" s="29">
        <f t="shared" si="0"/>
        <v>145</v>
      </c>
      <c r="D7" s="10">
        <f t="shared" si="1"/>
        <v>33</v>
      </c>
      <c r="E7" s="54">
        <f t="shared" si="2"/>
        <v>3</v>
      </c>
      <c r="F7" s="3">
        <f t="shared" si="3"/>
        <v>1</v>
      </c>
      <c r="G7" s="3">
        <f t="shared" si="4"/>
        <v>0</v>
      </c>
      <c r="H7" s="3">
        <f t="shared" si="5"/>
        <v>4</v>
      </c>
      <c r="I7" s="29">
        <f t="shared" si="6"/>
        <v>112</v>
      </c>
      <c r="J7" s="2">
        <f t="shared" si="7"/>
        <v>2</v>
      </c>
      <c r="K7" s="66">
        <f t="shared" si="8"/>
        <v>6</v>
      </c>
      <c r="L7" s="85">
        <f t="shared" si="9"/>
        <v>4</v>
      </c>
      <c r="M7" s="85">
        <f t="shared" si="10"/>
        <v>2</v>
      </c>
      <c r="N7" s="132">
        <f t="shared" si="11"/>
        <v>3</v>
      </c>
      <c r="O7" s="85"/>
      <c r="P7" s="130">
        <f t="shared" si="12"/>
        <v>1</v>
      </c>
      <c r="Z7" s="83" t="s">
        <v>252</v>
      </c>
      <c r="AA7" s="83">
        <v>964</v>
      </c>
      <c r="AC7" s="83" t="s">
        <v>253</v>
      </c>
      <c r="AD7" s="83">
        <v>98</v>
      </c>
    </row>
    <row r="8" spans="1:30" x14ac:dyDescent="0.25">
      <c r="A8" s="52" t="s">
        <v>22</v>
      </c>
      <c r="B8" s="52" t="s">
        <v>266</v>
      </c>
      <c r="C8" s="29">
        <f t="shared" si="0"/>
        <v>27</v>
      </c>
      <c r="D8" s="10">
        <f t="shared" si="1"/>
        <v>1</v>
      </c>
      <c r="E8" s="54">
        <f t="shared" si="2"/>
        <v>1</v>
      </c>
      <c r="F8" s="3">
        <f t="shared" si="3"/>
        <v>0</v>
      </c>
      <c r="G8" s="3">
        <f t="shared" si="4"/>
        <v>0</v>
      </c>
      <c r="H8" s="3">
        <f t="shared" si="5"/>
        <v>1</v>
      </c>
      <c r="I8" s="29">
        <f t="shared" si="6"/>
        <v>26</v>
      </c>
      <c r="J8" s="2">
        <f t="shared" si="7"/>
        <v>1</v>
      </c>
      <c r="K8" s="66">
        <f t="shared" si="8"/>
        <v>2</v>
      </c>
      <c r="L8" s="85">
        <f t="shared" si="9"/>
        <v>1</v>
      </c>
      <c r="M8" s="85">
        <f t="shared" si="10"/>
        <v>0</v>
      </c>
      <c r="N8" s="132">
        <f t="shared" si="11"/>
        <v>0</v>
      </c>
      <c r="O8" s="85"/>
      <c r="P8" s="130">
        <f t="shared" si="12"/>
        <v>1</v>
      </c>
      <c r="Z8" s="83" t="s">
        <v>253</v>
      </c>
      <c r="AA8" s="83">
        <v>330</v>
      </c>
      <c r="AC8" s="83" t="s">
        <v>254</v>
      </c>
      <c r="AD8" s="83">
        <v>114</v>
      </c>
    </row>
    <row r="9" spans="1:30" x14ac:dyDescent="0.25">
      <c r="A9" s="52" t="s">
        <v>22</v>
      </c>
      <c r="B9" s="52" t="s">
        <v>267</v>
      </c>
      <c r="C9" s="29">
        <f t="shared" si="0"/>
        <v>9</v>
      </c>
      <c r="D9" s="10">
        <f t="shared" si="1"/>
        <v>0</v>
      </c>
      <c r="E9" s="54">
        <f t="shared" si="2"/>
        <v>0</v>
      </c>
      <c r="F9" s="3">
        <f t="shared" si="3"/>
        <v>0</v>
      </c>
      <c r="G9" s="3">
        <f t="shared" si="4"/>
        <v>0</v>
      </c>
      <c r="H9" s="3">
        <f t="shared" si="5"/>
        <v>0</v>
      </c>
      <c r="I9" s="29">
        <f t="shared" si="6"/>
        <v>9</v>
      </c>
      <c r="J9" s="2">
        <f t="shared" si="7"/>
        <v>1</v>
      </c>
      <c r="K9" s="66">
        <f t="shared" si="8"/>
        <v>1</v>
      </c>
      <c r="L9" s="85">
        <f t="shared" si="9"/>
        <v>0</v>
      </c>
      <c r="M9" s="85">
        <f t="shared" si="10"/>
        <v>0</v>
      </c>
      <c r="N9" s="132">
        <f t="shared" si="11"/>
        <v>0</v>
      </c>
      <c r="O9" s="85"/>
      <c r="P9" s="130">
        <f t="shared" si="12"/>
        <v>0</v>
      </c>
      <c r="Z9" s="83" t="s">
        <v>254</v>
      </c>
      <c r="AA9" s="83">
        <v>130</v>
      </c>
      <c r="AC9" s="83" t="s">
        <v>255</v>
      </c>
      <c r="AD9" s="83">
        <v>332</v>
      </c>
    </row>
    <row r="10" spans="1:30" x14ac:dyDescent="0.25">
      <c r="A10" s="52" t="s">
        <v>22</v>
      </c>
      <c r="B10" s="52" t="s">
        <v>268</v>
      </c>
      <c r="C10" s="29">
        <f t="shared" si="0"/>
        <v>37</v>
      </c>
      <c r="D10" s="10">
        <f t="shared" si="1"/>
        <v>24</v>
      </c>
      <c r="E10" s="54">
        <f t="shared" si="2"/>
        <v>2</v>
      </c>
      <c r="F10" s="3">
        <f t="shared" si="3"/>
        <v>1</v>
      </c>
      <c r="G10" s="3">
        <f t="shared" si="4"/>
        <v>0</v>
      </c>
      <c r="H10" s="3">
        <f t="shared" si="5"/>
        <v>3</v>
      </c>
      <c r="I10" s="29">
        <f t="shared" si="6"/>
        <v>13</v>
      </c>
      <c r="J10" s="2">
        <f t="shared" si="7"/>
        <v>1</v>
      </c>
      <c r="K10" s="66">
        <f t="shared" si="8"/>
        <v>4</v>
      </c>
      <c r="L10" s="85">
        <f t="shared" si="9"/>
        <v>3</v>
      </c>
      <c r="M10" s="85">
        <f t="shared" si="10"/>
        <v>1</v>
      </c>
      <c r="N10" s="132">
        <f t="shared" si="11"/>
        <v>2</v>
      </c>
      <c r="O10" s="85"/>
      <c r="P10" s="130">
        <f t="shared" si="12"/>
        <v>1</v>
      </c>
      <c r="Z10" s="83" t="s">
        <v>255</v>
      </c>
      <c r="AA10" s="83">
        <v>119</v>
      </c>
      <c r="AC10" s="83" t="s">
        <v>17</v>
      </c>
      <c r="AD10" s="83">
        <v>1181</v>
      </c>
    </row>
    <row r="11" spans="1:30" x14ac:dyDescent="0.25">
      <c r="A11" s="52" t="s">
        <v>22</v>
      </c>
      <c r="B11" s="52" t="s">
        <v>269</v>
      </c>
      <c r="C11" s="29">
        <f t="shared" si="0"/>
        <v>66</v>
      </c>
      <c r="D11" s="10">
        <f t="shared" si="1"/>
        <v>11</v>
      </c>
      <c r="E11" s="54">
        <f t="shared" si="2"/>
        <v>2</v>
      </c>
      <c r="F11" s="3">
        <f t="shared" si="3"/>
        <v>0</v>
      </c>
      <c r="G11" s="3">
        <f t="shared" si="4"/>
        <v>0</v>
      </c>
      <c r="H11" s="3">
        <f t="shared" si="5"/>
        <v>2</v>
      </c>
      <c r="I11" s="29">
        <f t="shared" si="6"/>
        <v>55</v>
      </c>
      <c r="J11" s="2">
        <f t="shared" si="7"/>
        <v>1</v>
      </c>
      <c r="K11" s="66">
        <f t="shared" si="8"/>
        <v>3</v>
      </c>
      <c r="L11" s="85">
        <f t="shared" si="9"/>
        <v>2</v>
      </c>
      <c r="M11" s="85">
        <f t="shared" si="10"/>
        <v>1</v>
      </c>
      <c r="N11" s="132">
        <f t="shared" si="11"/>
        <v>1</v>
      </c>
      <c r="O11" s="85"/>
      <c r="P11" s="130">
        <f t="shared" si="12"/>
        <v>1</v>
      </c>
      <c r="Z11" s="83" t="s">
        <v>17</v>
      </c>
      <c r="AA11" s="83">
        <v>1682</v>
      </c>
      <c r="AC11" s="83" t="s">
        <v>256</v>
      </c>
      <c r="AD11" s="83">
        <v>98</v>
      </c>
    </row>
    <row r="12" spans="1:30" x14ac:dyDescent="0.25">
      <c r="A12" s="52" t="s">
        <v>22</v>
      </c>
      <c r="B12" s="52" t="s">
        <v>270</v>
      </c>
      <c r="C12" s="29">
        <f t="shared" si="0"/>
        <v>106</v>
      </c>
      <c r="D12" s="10">
        <f t="shared" si="1"/>
        <v>17</v>
      </c>
      <c r="E12" s="54">
        <f t="shared" si="2"/>
        <v>1</v>
      </c>
      <c r="F12" s="3">
        <f t="shared" si="3"/>
        <v>1</v>
      </c>
      <c r="G12" s="3">
        <f t="shared" si="4"/>
        <v>0</v>
      </c>
      <c r="H12" s="3">
        <f t="shared" si="5"/>
        <v>2</v>
      </c>
      <c r="I12" s="29">
        <f t="shared" si="6"/>
        <v>89</v>
      </c>
      <c r="J12" s="2">
        <f t="shared" si="7"/>
        <v>1</v>
      </c>
      <c r="K12" s="66">
        <f t="shared" si="8"/>
        <v>3</v>
      </c>
      <c r="L12" s="85">
        <f t="shared" si="9"/>
        <v>2</v>
      </c>
      <c r="M12" s="85">
        <f t="shared" si="10"/>
        <v>1</v>
      </c>
      <c r="N12" s="132">
        <f t="shared" si="11"/>
        <v>2</v>
      </c>
      <c r="O12" s="85"/>
      <c r="P12" s="130">
        <f t="shared" si="12"/>
        <v>0</v>
      </c>
      <c r="Z12" s="83" t="s">
        <v>256</v>
      </c>
      <c r="AA12" s="83">
        <v>455</v>
      </c>
      <c r="AC12" s="83" t="s">
        <v>257</v>
      </c>
      <c r="AD12" s="83">
        <v>215</v>
      </c>
    </row>
    <row r="13" spans="1:30" x14ac:dyDescent="0.25">
      <c r="A13" s="52" t="s">
        <v>22</v>
      </c>
      <c r="B13" s="52" t="s">
        <v>271</v>
      </c>
      <c r="C13" s="29">
        <f t="shared" si="0"/>
        <v>78</v>
      </c>
      <c r="D13" s="10">
        <f t="shared" si="1"/>
        <v>11</v>
      </c>
      <c r="E13" s="54">
        <f t="shared" si="2"/>
        <v>2</v>
      </c>
      <c r="F13" s="3">
        <f t="shared" si="3"/>
        <v>0</v>
      </c>
      <c r="G13" s="3">
        <f t="shared" si="4"/>
        <v>0</v>
      </c>
      <c r="H13" s="3">
        <f t="shared" si="5"/>
        <v>2</v>
      </c>
      <c r="I13" s="29">
        <f t="shared" si="6"/>
        <v>67</v>
      </c>
      <c r="J13" s="2">
        <f t="shared" si="7"/>
        <v>1</v>
      </c>
      <c r="K13" s="66">
        <f t="shared" si="8"/>
        <v>3</v>
      </c>
      <c r="L13" s="85">
        <f t="shared" si="9"/>
        <v>2</v>
      </c>
      <c r="M13" s="85">
        <f t="shared" si="10"/>
        <v>1</v>
      </c>
      <c r="N13" s="132">
        <f t="shared" si="11"/>
        <v>1</v>
      </c>
      <c r="O13" s="85"/>
      <c r="P13" s="130">
        <f t="shared" si="12"/>
        <v>1</v>
      </c>
      <c r="Z13" s="83" t="s">
        <v>257</v>
      </c>
      <c r="AA13" s="83">
        <v>545</v>
      </c>
      <c r="AC13" s="83" t="s">
        <v>258</v>
      </c>
      <c r="AD13" s="83">
        <v>868</v>
      </c>
    </row>
    <row r="14" spans="1:30" x14ac:dyDescent="0.25">
      <c r="A14" s="52" t="s">
        <v>22</v>
      </c>
      <c r="B14" s="52" t="s">
        <v>272</v>
      </c>
      <c r="C14" s="29">
        <f t="shared" si="0"/>
        <v>234</v>
      </c>
      <c r="D14" s="10">
        <f t="shared" si="1"/>
        <v>47</v>
      </c>
      <c r="E14" s="54">
        <f t="shared" si="2"/>
        <v>3</v>
      </c>
      <c r="F14" s="3">
        <f t="shared" si="3"/>
        <v>2</v>
      </c>
      <c r="G14" s="3">
        <f t="shared" si="4"/>
        <v>0</v>
      </c>
      <c r="H14" s="3">
        <f t="shared" si="5"/>
        <v>5</v>
      </c>
      <c r="I14" s="29">
        <f t="shared" si="6"/>
        <v>187</v>
      </c>
      <c r="J14" s="2">
        <f t="shared" si="7"/>
        <v>2</v>
      </c>
      <c r="K14" s="66">
        <f t="shared" si="8"/>
        <v>7</v>
      </c>
      <c r="L14" s="85">
        <f t="shared" si="9"/>
        <v>5</v>
      </c>
      <c r="M14" s="85">
        <f t="shared" si="10"/>
        <v>3</v>
      </c>
      <c r="N14" s="132">
        <f t="shared" si="11"/>
        <v>5</v>
      </c>
      <c r="O14" s="85"/>
      <c r="P14" s="130">
        <f t="shared" si="12"/>
        <v>0</v>
      </c>
      <c r="Z14" s="83" t="s">
        <v>258</v>
      </c>
      <c r="AA14" s="83">
        <v>682</v>
      </c>
      <c r="AC14" s="83" t="s">
        <v>18</v>
      </c>
      <c r="AD14" s="83">
        <v>200</v>
      </c>
    </row>
    <row r="15" spans="1:30" x14ac:dyDescent="0.25">
      <c r="A15" s="99"/>
      <c r="B15" s="100"/>
      <c r="C15" s="101"/>
      <c r="D15" s="101"/>
      <c r="E15" s="101"/>
      <c r="F15" s="101"/>
      <c r="G15" s="101"/>
      <c r="H15" s="102"/>
      <c r="I15" s="101"/>
      <c r="J15" s="101"/>
      <c r="K15" s="103"/>
      <c r="L15" s="133"/>
      <c r="M15" s="133"/>
      <c r="N15" s="134"/>
      <c r="O15" s="133"/>
      <c r="Z15" s="83" t="s">
        <v>18</v>
      </c>
      <c r="AA15" s="83">
        <v>1975</v>
      </c>
      <c r="AC15" s="83" t="s">
        <v>259</v>
      </c>
      <c r="AD15" s="83">
        <v>200</v>
      </c>
    </row>
    <row r="16" spans="1:30" x14ac:dyDescent="0.25">
      <c r="A16" s="99"/>
      <c r="B16" s="100"/>
      <c r="C16" s="101"/>
      <c r="D16" s="101"/>
      <c r="E16" s="101"/>
      <c r="F16" s="101"/>
      <c r="G16" s="101"/>
      <c r="H16" s="102"/>
      <c r="I16" s="101"/>
      <c r="J16" s="101"/>
      <c r="K16" s="103"/>
      <c r="L16" s="133"/>
      <c r="M16" s="133"/>
      <c r="N16" s="134"/>
      <c r="O16" s="133"/>
      <c r="Z16" s="83" t="s">
        <v>259</v>
      </c>
      <c r="AA16" s="83">
        <v>1975</v>
      </c>
      <c r="AC16" s="83" t="s">
        <v>19</v>
      </c>
      <c r="AD16" s="83">
        <v>128</v>
      </c>
    </row>
    <row r="17" spans="1:30" x14ac:dyDescent="0.25">
      <c r="A17" s="99"/>
      <c r="B17" s="100"/>
      <c r="C17" s="101"/>
      <c r="D17" s="101"/>
      <c r="E17" s="101"/>
      <c r="F17" s="101"/>
      <c r="G17" s="101"/>
      <c r="H17" s="102"/>
      <c r="I17" s="101"/>
      <c r="J17" s="101"/>
      <c r="K17" s="103"/>
      <c r="L17" s="133"/>
      <c r="M17" s="133"/>
      <c r="N17" s="134"/>
      <c r="O17" s="133"/>
      <c r="Z17" s="83" t="s">
        <v>19</v>
      </c>
      <c r="AA17" s="83">
        <v>385</v>
      </c>
      <c r="AC17" s="83" t="s">
        <v>260</v>
      </c>
      <c r="AD17" s="83">
        <v>128</v>
      </c>
    </row>
    <row r="18" spans="1:30" x14ac:dyDescent="0.25">
      <c r="A18" s="58"/>
      <c r="B18" s="88"/>
      <c r="C18" s="28"/>
      <c r="D18" s="8"/>
      <c r="E18" s="8"/>
      <c r="F18" s="8"/>
      <c r="G18" s="8"/>
      <c r="H18" s="8"/>
      <c r="I18" s="8"/>
      <c r="J18" s="8"/>
      <c r="K18" s="8"/>
      <c r="L18" s="85"/>
      <c r="Z18" s="83" t="s">
        <v>260</v>
      </c>
      <c r="AA18" s="83">
        <v>385</v>
      </c>
      <c r="AC18" s="83" t="s">
        <v>20</v>
      </c>
      <c r="AD18" s="83">
        <v>391</v>
      </c>
    </row>
    <row r="19" spans="1:30" ht="15" customHeight="1" x14ac:dyDescent="0.25">
      <c r="A19" s="147" t="s">
        <v>53</v>
      </c>
      <c r="B19" s="105"/>
      <c r="C19" s="70"/>
      <c r="G19" s="32" t="s">
        <v>54</v>
      </c>
      <c r="H19" s="32" t="s">
        <v>55</v>
      </c>
      <c r="K19" s="8"/>
      <c r="L19" s="85"/>
      <c r="Z19" s="83" t="s">
        <v>20</v>
      </c>
      <c r="AA19" s="83">
        <v>1611</v>
      </c>
      <c r="AC19" s="83" t="s">
        <v>261</v>
      </c>
      <c r="AD19" s="83">
        <v>128</v>
      </c>
    </row>
    <row r="20" spans="1:30" x14ac:dyDescent="0.25">
      <c r="A20" s="147"/>
      <c r="B20" s="105"/>
      <c r="C20" s="70"/>
      <c r="D20" s="70"/>
      <c r="E20" s="18"/>
      <c r="F20" s="31" t="s">
        <v>52</v>
      </c>
      <c r="G20" s="30">
        <v>0.1</v>
      </c>
      <c r="H20" s="33">
        <v>0.01</v>
      </c>
      <c r="K20" s="8"/>
      <c r="L20" s="85"/>
      <c r="Z20" s="83" t="s">
        <v>261</v>
      </c>
      <c r="AA20" s="83">
        <v>646</v>
      </c>
      <c r="AC20" s="83" t="s">
        <v>262</v>
      </c>
      <c r="AD20" s="83">
        <v>263</v>
      </c>
    </row>
    <row r="21" spans="1:30" x14ac:dyDescent="0.25">
      <c r="Z21" s="83" t="s">
        <v>262</v>
      </c>
      <c r="AA21" s="83">
        <v>965</v>
      </c>
      <c r="AC21" s="83" t="s">
        <v>21</v>
      </c>
      <c r="AD21" s="83">
        <v>6</v>
      </c>
    </row>
    <row r="22" spans="1:30" x14ac:dyDescent="0.25">
      <c r="Z22" s="83" t="s">
        <v>21</v>
      </c>
      <c r="AA22" s="83">
        <v>124</v>
      </c>
      <c r="AC22" s="83" t="s">
        <v>263</v>
      </c>
      <c r="AD22" s="83">
        <v>6</v>
      </c>
    </row>
    <row r="23" spans="1:30" x14ac:dyDescent="0.25">
      <c r="Z23" s="83" t="s">
        <v>263</v>
      </c>
      <c r="AA23" s="83">
        <v>124</v>
      </c>
      <c r="AC23" s="83" t="s">
        <v>22</v>
      </c>
      <c r="AD23" s="83">
        <v>191</v>
      </c>
    </row>
    <row r="24" spans="1:30" x14ac:dyDescent="0.25">
      <c r="Z24" s="83" t="s">
        <v>22</v>
      </c>
      <c r="AA24" s="83">
        <v>819</v>
      </c>
      <c r="AC24" s="83" t="s">
        <v>264</v>
      </c>
      <c r="AD24" s="83">
        <v>47</v>
      </c>
    </row>
    <row r="25" spans="1:30" x14ac:dyDescent="0.25">
      <c r="Z25" s="83" t="s">
        <v>264</v>
      </c>
      <c r="AA25" s="83">
        <v>261</v>
      </c>
      <c r="AC25" s="83" t="s">
        <v>265</v>
      </c>
      <c r="AD25" s="83">
        <v>33</v>
      </c>
    </row>
    <row r="26" spans="1:30" x14ac:dyDescent="0.25">
      <c r="Z26" s="83" t="s">
        <v>265</v>
      </c>
      <c r="AA26" s="83">
        <v>112</v>
      </c>
      <c r="AC26" s="83" t="s">
        <v>266</v>
      </c>
      <c r="AD26" s="83">
        <v>1</v>
      </c>
    </row>
    <row r="27" spans="1:30" x14ac:dyDescent="0.25">
      <c r="Z27" s="83" t="s">
        <v>266</v>
      </c>
      <c r="AA27" s="83">
        <v>26</v>
      </c>
      <c r="AC27" s="83" t="s">
        <v>268</v>
      </c>
      <c r="AD27" s="83">
        <v>24</v>
      </c>
    </row>
    <row r="28" spans="1:30" x14ac:dyDescent="0.25">
      <c r="Z28" s="83" t="s">
        <v>267</v>
      </c>
      <c r="AA28" s="83">
        <v>9</v>
      </c>
      <c r="AC28" s="83" t="s">
        <v>269</v>
      </c>
      <c r="AD28" s="83">
        <v>11</v>
      </c>
    </row>
    <row r="29" spans="1:30" x14ac:dyDescent="0.25">
      <c r="Z29" s="83" t="s">
        <v>268</v>
      </c>
      <c r="AA29" s="83">
        <v>13</v>
      </c>
      <c r="AC29" s="83" t="s">
        <v>270</v>
      </c>
      <c r="AD29" s="83">
        <v>17</v>
      </c>
    </row>
    <row r="30" spans="1:30" x14ac:dyDescent="0.25">
      <c r="Z30" s="83" t="s">
        <v>269</v>
      </c>
      <c r="AA30" s="83">
        <v>55</v>
      </c>
      <c r="AC30" s="83" t="s">
        <v>271</v>
      </c>
      <c r="AD30" s="83">
        <v>11</v>
      </c>
    </row>
    <row r="31" spans="1:30" x14ac:dyDescent="0.25">
      <c r="Z31" s="83" t="s">
        <v>270</v>
      </c>
      <c r="AA31" s="83">
        <v>89</v>
      </c>
      <c r="AC31" s="83" t="s">
        <v>272</v>
      </c>
      <c r="AD31" s="83">
        <v>47</v>
      </c>
    </row>
    <row r="32" spans="1:30" x14ac:dyDescent="0.25">
      <c r="Z32" s="83" t="s">
        <v>271</v>
      </c>
      <c r="AA32" s="83">
        <v>67</v>
      </c>
      <c r="AC32" s="83" t="s">
        <v>71</v>
      </c>
      <c r="AD32" s="83">
        <v>26404</v>
      </c>
    </row>
    <row r="33" spans="26:27" x14ac:dyDescent="0.25">
      <c r="Z33" s="83" t="s">
        <v>272</v>
      </c>
      <c r="AA33" s="83">
        <v>187</v>
      </c>
    </row>
    <row r="34" spans="26:27" x14ac:dyDescent="0.25">
      <c r="Z34" s="83" t="s">
        <v>71</v>
      </c>
      <c r="AA34" s="83">
        <v>37099</v>
      </c>
    </row>
  </sheetData>
  <mergeCells count="15">
    <mergeCell ref="A19:A20"/>
    <mergeCell ref="E4:E5"/>
    <mergeCell ref="C1:C5"/>
    <mergeCell ref="A1:A5"/>
    <mergeCell ref="D1:D5"/>
    <mergeCell ref="E1:H1"/>
    <mergeCell ref="B1:B5"/>
    <mergeCell ref="I1:I5"/>
    <mergeCell ref="K1:K5"/>
    <mergeCell ref="E2:H2"/>
    <mergeCell ref="E3:H3"/>
    <mergeCell ref="J3:J5"/>
    <mergeCell ref="F4:F5"/>
    <mergeCell ref="G4:G5"/>
    <mergeCell ref="H4:H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10"/>
  <sheetViews>
    <sheetView zoomScale="60" zoomScaleNormal="60" workbookViewId="0">
      <selection activeCell="A6" sqref="A6:XFD6"/>
    </sheetView>
  </sheetViews>
  <sheetFormatPr defaultRowHeight="15" x14ac:dyDescent="0.25"/>
  <cols>
    <col min="1" max="5" width="30" customWidth="1"/>
    <col min="6" max="6" width="25.42578125" customWidth="1"/>
    <col min="7" max="7" width="29.7109375" customWidth="1"/>
    <col min="8" max="8" width="14.7109375" customWidth="1"/>
    <col min="9" max="9" width="54.140625" customWidth="1"/>
    <col min="10" max="10" width="12" customWidth="1"/>
  </cols>
  <sheetData>
    <row r="1" spans="1:10" x14ac:dyDescent="0.25">
      <c r="A1" s="148" t="s">
        <v>0</v>
      </c>
      <c r="B1" s="148" t="s">
        <v>57</v>
      </c>
      <c r="C1" s="148" t="s">
        <v>146</v>
      </c>
      <c r="D1" s="162" t="s">
        <v>1</v>
      </c>
      <c r="E1" s="163"/>
      <c r="F1" s="163"/>
      <c r="G1" s="164"/>
      <c r="H1" s="148" t="s">
        <v>139</v>
      </c>
      <c r="I1" s="104" t="s">
        <v>1</v>
      </c>
      <c r="J1" s="144" t="s">
        <v>92</v>
      </c>
    </row>
    <row r="2" spans="1:10" ht="75" x14ac:dyDescent="0.25">
      <c r="A2" s="149"/>
      <c r="B2" s="149"/>
      <c r="C2" s="149"/>
      <c r="D2" s="162" t="s">
        <v>150</v>
      </c>
      <c r="E2" s="163"/>
      <c r="F2" s="163"/>
      <c r="G2" s="164"/>
      <c r="H2" s="149"/>
      <c r="I2" s="106" t="s">
        <v>156</v>
      </c>
      <c r="J2" s="144"/>
    </row>
    <row r="3" spans="1:10" x14ac:dyDescent="0.25">
      <c r="A3" s="149"/>
      <c r="B3" s="149"/>
      <c r="C3" s="149"/>
      <c r="D3" s="165" t="str">
        <f>F10*100&amp;"% degli allevamenti di grandi dimensioni"</f>
        <v>10% degli allevamenti di grandi dimensioni</v>
      </c>
      <c r="E3" s="166"/>
      <c r="F3" s="166"/>
      <c r="G3" s="167"/>
      <c r="H3" s="149"/>
      <c r="I3" s="148" t="str">
        <f>G10*100&amp;"% degli allevamenti di piccole dimensioni da controllare"</f>
        <v>1% degli allevamenti di piccole dimensioni da controllare</v>
      </c>
      <c r="J3" s="144"/>
    </row>
    <row r="4" spans="1:10" x14ac:dyDescent="0.25">
      <c r="A4" s="149"/>
      <c r="B4" s="149"/>
      <c r="C4" s="149"/>
      <c r="D4" s="148" t="s">
        <v>94</v>
      </c>
      <c r="E4" s="148" t="s">
        <v>93</v>
      </c>
      <c r="F4" s="148" t="s">
        <v>91</v>
      </c>
      <c r="G4" s="148" t="s">
        <v>23</v>
      </c>
      <c r="H4" s="149"/>
      <c r="I4" s="149"/>
      <c r="J4" s="144"/>
    </row>
    <row r="5" spans="1:10" x14ac:dyDescent="0.25">
      <c r="A5" s="150"/>
      <c r="B5" s="150"/>
      <c r="C5" s="150"/>
      <c r="D5" s="150"/>
      <c r="E5" s="150"/>
      <c r="F5" s="150"/>
      <c r="G5" s="150"/>
      <c r="H5" s="150"/>
      <c r="I5" s="150"/>
      <c r="J5" s="144"/>
    </row>
    <row r="6" spans="1:10" x14ac:dyDescent="0.25">
      <c r="A6" s="26" t="s">
        <v>22</v>
      </c>
      <c r="B6" s="29">
        <f t="shared" ref="B6" si="0">C6+H6</f>
        <v>1010</v>
      </c>
      <c r="C6" s="10">
        <f>SUMIFS(Ovini!D:D,Ovini!$A:$A,'Ovini REG'!$A6)</f>
        <v>191</v>
      </c>
      <c r="D6" s="10">
        <f>SUMIFS(Ovini!E:E,Ovini!$A:$A,'Ovini REG'!$A6)</f>
        <v>17</v>
      </c>
      <c r="E6" s="10">
        <f>SUMIFS(Ovini!F:F,Ovini!$A:$A,'Ovini REG'!$A6)</f>
        <v>7</v>
      </c>
      <c r="F6" s="10">
        <f>SUMIFS(Ovini!G:G,Ovini!$A:$A,'Ovini REG'!$A6)</f>
        <v>0</v>
      </c>
      <c r="G6" s="3">
        <f t="shared" ref="G6:G7" si="1">SUM(D6:F6)</f>
        <v>24</v>
      </c>
      <c r="H6" s="10">
        <f>SUMIFS(Ovini!I:I,Ovini!$A:$A,'Ovini REG'!$A6)</f>
        <v>819</v>
      </c>
      <c r="I6" s="10">
        <f>SUMIFS(Ovini!J:J,Ovini!$A:$A,'Ovini REG'!$A6)</f>
        <v>13</v>
      </c>
      <c r="J6" s="66">
        <f t="shared" ref="J6" si="2">I6+G6</f>
        <v>37</v>
      </c>
    </row>
    <row r="7" spans="1:10" x14ac:dyDescent="0.25">
      <c r="A7" s="26" t="s">
        <v>23</v>
      </c>
      <c r="B7" s="29">
        <f>SUM(B6:B6)</f>
        <v>1010</v>
      </c>
      <c r="C7" s="29">
        <f>SUM(C6:C6)</f>
        <v>191</v>
      </c>
      <c r="D7" s="29">
        <f>SUM(D6:D6)</f>
        <v>17</v>
      </c>
      <c r="E7" s="29">
        <f>SUM(E6:E6)</f>
        <v>7</v>
      </c>
      <c r="F7" s="29">
        <f>SUM(F6:F6)</f>
        <v>0</v>
      </c>
      <c r="G7" s="3">
        <f t="shared" si="1"/>
        <v>24</v>
      </c>
      <c r="H7" s="29">
        <f>SUM(H6:H6)</f>
        <v>819</v>
      </c>
      <c r="I7" s="29">
        <f>SUM(I6:I6)</f>
        <v>13</v>
      </c>
      <c r="J7" s="66">
        <f>I7+G7</f>
        <v>37</v>
      </c>
    </row>
    <row r="8" spans="1:10" x14ac:dyDescent="0.25">
      <c r="A8" s="58"/>
      <c r="B8" s="28"/>
      <c r="C8" s="8"/>
      <c r="D8" s="8"/>
      <c r="E8" s="8"/>
      <c r="F8" s="8"/>
      <c r="G8" s="8"/>
      <c r="H8" s="8"/>
      <c r="I8" s="8"/>
      <c r="J8" s="8"/>
    </row>
    <row r="9" spans="1:10" x14ac:dyDescent="0.25">
      <c r="A9" s="147"/>
      <c r="B9" s="105"/>
      <c r="F9" s="121" t="s">
        <v>54</v>
      </c>
      <c r="G9" s="121" t="s">
        <v>55</v>
      </c>
      <c r="J9" s="8"/>
    </row>
    <row r="10" spans="1:10" x14ac:dyDescent="0.25">
      <c r="A10" s="147"/>
      <c r="B10" s="105"/>
      <c r="C10" s="105"/>
      <c r="D10" s="18"/>
      <c r="E10" s="31" t="s">
        <v>52</v>
      </c>
      <c r="F10" s="118">
        <f>Ovini!G20</f>
        <v>0.1</v>
      </c>
      <c r="G10" s="119">
        <f>Ovini!H20</f>
        <v>0.01</v>
      </c>
      <c r="J10" s="8"/>
    </row>
  </sheetData>
  <mergeCells count="14">
    <mergeCell ref="H1:H5"/>
    <mergeCell ref="J1:J5"/>
    <mergeCell ref="D2:G2"/>
    <mergeCell ref="D3:G3"/>
    <mergeCell ref="I3:I5"/>
    <mergeCell ref="D4:D5"/>
    <mergeCell ref="E4:E5"/>
    <mergeCell ref="F4:F5"/>
    <mergeCell ref="G4:G5"/>
    <mergeCell ref="A9:A10"/>
    <mergeCell ref="A1:A5"/>
    <mergeCell ref="B1:B5"/>
    <mergeCell ref="C1:C5"/>
    <mergeCell ref="D1:G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B34"/>
  <sheetViews>
    <sheetView zoomScale="50" zoomScaleNormal="50" workbookViewId="0">
      <selection activeCell="C19" sqref="C19"/>
    </sheetView>
  </sheetViews>
  <sheetFormatPr defaultRowHeight="15" x14ac:dyDescent="0.25"/>
  <cols>
    <col min="1" max="3" width="30" style="15" customWidth="1"/>
    <col min="4" max="6" width="30" customWidth="1"/>
    <col min="7" max="7" width="25.42578125" customWidth="1"/>
    <col min="8" max="8" width="27.5703125" customWidth="1"/>
    <col min="10" max="10" width="59" customWidth="1"/>
    <col min="11" max="11" width="14.28515625" customWidth="1"/>
    <col min="12" max="30" width="9.140625" style="83"/>
    <col min="31" max="50" width="9.140625" style="76"/>
    <col min="51" max="54" width="9.140625" style="82"/>
  </cols>
  <sheetData>
    <row r="1" spans="1:28" ht="30" customHeight="1" x14ac:dyDescent="0.25">
      <c r="A1" s="148" t="s">
        <v>0</v>
      </c>
      <c r="B1" s="148" t="s">
        <v>172</v>
      </c>
      <c r="C1" s="148" t="s">
        <v>57</v>
      </c>
      <c r="D1" s="148" t="s">
        <v>146</v>
      </c>
      <c r="E1" s="162" t="s">
        <v>1</v>
      </c>
      <c r="F1" s="163"/>
      <c r="G1" s="163"/>
      <c r="H1" s="164"/>
      <c r="I1" s="148" t="s">
        <v>139</v>
      </c>
      <c r="J1" s="73" t="s">
        <v>1</v>
      </c>
      <c r="K1" s="144" t="s">
        <v>92</v>
      </c>
      <c r="L1" s="85"/>
      <c r="M1" s="85"/>
      <c r="Q1" s="83" t="s">
        <v>98</v>
      </c>
      <c r="R1" s="83" t="s">
        <v>136</v>
      </c>
      <c r="T1" s="83" t="s">
        <v>98</v>
      </c>
      <c r="U1" s="83" t="s">
        <v>136</v>
      </c>
      <c r="Y1" s="83" t="s">
        <v>98</v>
      </c>
      <c r="Z1" s="83" t="s">
        <v>136</v>
      </c>
      <c r="AA1" s="83" t="s">
        <v>98</v>
      </c>
      <c r="AB1" s="83" t="s">
        <v>136</v>
      </c>
    </row>
    <row r="2" spans="1:28" ht="75" customHeight="1" x14ac:dyDescent="0.25">
      <c r="A2" s="149"/>
      <c r="B2" s="149"/>
      <c r="C2" s="149"/>
      <c r="D2" s="149"/>
      <c r="E2" s="162" t="s">
        <v>150</v>
      </c>
      <c r="F2" s="163"/>
      <c r="G2" s="163"/>
      <c r="H2" s="164"/>
      <c r="I2" s="149"/>
      <c r="J2" s="71" t="s">
        <v>156</v>
      </c>
      <c r="K2" s="144"/>
      <c r="L2" s="85"/>
      <c r="M2" s="85"/>
      <c r="Q2" s="83" t="s">
        <v>100</v>
      </c>
      <c r="R2" s="83" t="s">
        <v>134</v>
      </c>
      <c r="T2" s="83" t="s">
        <v>100</v>
      </c>
      <c r="U2" s="83" t="s">
        <v>135</v>
      </c>
      <c r="Y2" s="83" t="s">
        <v>100</v>
      </c>
      <c r="Z2" s="83" t="s">
        <v>135</v>
      </c>
      <c r="AA2" s="83" t="s">
        <v>100</v>
      </c>
      <c r="AB2" s="83" t="s">
        <v>134</v>
      </c>
    </row>
    <row r="3" spans="1:28" x14ac:dyDescent="0.25">
      <c r="A3" s="149"/>
      <c r="B3" s="149"/>
      <c r="C3" s="149"/>
      <c r="D3" s="149"/>
      <c r="E3" s="165" t="str">
        <f>G20*100&amp;"% degli allevamenti di grandi dimensioni"</f>
        <v>10% degli allevamenti di grandi dimensioni</v>
      </c>
      <c r="F3" s="166"/>
      <c r="G3" s="166"/>
      <c r="H3" s="167"/>
      <c r="I3" s="149"/>
      <c r="J3" s="148" t="str">
        <f>H20*100&amp;"% degli allevamenti di piccole dimensioni da controllare"</f>
        <v>1% degli allevamenti di piccole dimensioni da controllare</v>
      </c>
      <c r="K3" s="144"/>
      <c r="L3" s="85"/>
      <c r="M3" s="85"/>
    </row>
    <row r="4" spans="1:28" ht="45" x14ac:dyDescent="0.25">
      <c r="A4" s="149"/>
      <c r="B4" s="149"/>
      <c r="C4" s="149"/>
      <c r="D4" s="149"/>
      <c r="E4" s="148" t="s">
        <v>94</v>
      </c>
      <c r="F4" s="148" t="s">
        <v>93</v>
      </c>
      <c r="G4" s="148" t="s">
        <v>91</v>
      </c>
      <c r="H4" s="148" t="s">
        <v>23</v>
      </c>
      <c r="I4" s="149"/>
      <c r="J4" s="149"/>
      <c r="K4" s="144"/>
      <c r="L4" s="85" t="s">
        <v>105</v>
      </c>
      <c r="M4" s="85"/>
      <c r="Q4" s="83" t="s">
        <v>117</v>
      </c>
      <c r="R4" s="83" t="s">
        <v>124</v>
      </c>
      <c r="T4" s="83" t="s">
        <v>117</v>
      </c>
      <c r="U4" s="83" t="s">
        <v>124</v>
      </c>
      <c r="Y4" s="83" t="s">
        <v>117</v>
      </c>
      <c r="Z4" s="83" t="s">
        <v>124</v>
      </c>
      <c r="AA4" s="83" t="s">
        <v>117</v>
      </c>
      <c r="AB4" s="83" t="s">
        <v>124</v>
      </c>
    </row>
    <row r="5" spans="1:28" x14ac:dyDescent="0.25">
      <c r="A5" s="150"/>
      <c r="B5" s="150"/>
      <c r="C5" s="150"/>
      <c r="D5" s="150"/>
      <c r="E5" s="150"/>
      <c r="F5" s="150"/>
      <c r="G5" s="150"/>
      <c r="H5" s="150"/>
      <c r="I5" s="150"/>
      <c r="J5" s="150"/>
      <c r="K5" s="144"/>
      <c r="L5" s="85"/>
      <c r="M5" s="85"/>
      <c r="Q5" s="83" t="s">
        <v>3</v>
      </c>
      <c r="R5" s="83">
        <v>420</v>
      </c>
      <c r="T5" s="83" t="s">
        <v>3</v>
      </c>
      <c r="U5" s="83">
        <v>44</v>
      </c>
      <c r="Y5" s="83" t="s">
        <v>3</v>
      </c>
      <c r="Z5" s="83">
        <v>44</v>
      </c>
      <c r="AA5" s="83" t="s">
        <v>3</v>
      </c>
      <c r="AB5" s="83">
        <v>420</v>
      </c>
    </row>
    <row r="6" spans="1:28" x14ac:dyDescent="0.25">
      <c r="A6" s="52" t="s">
        <v>22</v>
      </c>
      <c r="B6" s="52" t="s">
        <v>264</v>
      </c>
      <c r="C6" s="29">
        <f t="shared" ref="C6:C14" si="0">D6+I6</f>
        <v>244</v>
      </c>
      <c r="D6" s="10">
        <f t="shared" ref="D6:D14" si="1">SUMIFS(Z:Z,Y:Y,B6)</f>
        <v>35</v>
      </c>
      <c r="E6" s="54">
        <f t="shared" ref="E6:E14" si="2">IF(L6&gt;N6,ROUND((D6*0.6*$G$20),0)+P6,ROUND((D6*0.6*$G$20),0)+P6)</f>
        <v>3</v>
      </c>
      <c r="F6" s="3">
        <f t="shared" ref="F6:F14" si="3">ROUND((D6*0.35*$G$20),0)</f>
        <v>1</v>
      </c>
      <c r="G6" s="3">
        <f t="shared" ref="G6:G14" si="4">ROUND((D6*0.05*$G$20),0)</f>
        <v>0</v>
      </c>
      <c r="H6" s="3">
        <f t="shared" ref="H6:H14" si="5">SUM(E6:G6)</f>
        <v>4</v>
      </c>
      <c r="I6" s="29">
        <f t="shared" ref="I6:I14" si="6">SUMIFS(AB:AB,AA:AA,B6)</f>
        <v>209</v>
      </c>
      <c r="J6" s="2">
        <f t="shared" ref="J6:J14" si="7">ROUNDUP((I6*$H$20),0)</f>
        <v>3</v>
      </c>
      <c r="K6" s="66">
        <f t="shared" ref="K6:K14" si="8">J6+H6</f>
        <v>7</v>
      </c>
      <c r="L6" s="85">
        <f t="shared" ref="L6:L14" si="9">ROUNDUP((D6*$G$20),0)</f>
        <v>4</v>
      </c>
      <c r="M6" s="85">
        <f t="shared" ref="M6:M14" si="10">ROUND((D6*0.6*$G$20),0)</f>
        <v>2</v>
      </c>
      <c r="N6" s="132">
        <f t="shared" ref="N6:N14" si="11">M6+F6+G6</f>
        <v>3</v>
      </c>
      <c r="O6" s="85"/>
      <c r="P6" s="130">
        <f t="shared" ref="P6:P14" si="12">L6-N6</f>
        <v>1</v>
      </c>
      <c r="Y6" s="83" t="s">
        <v>254</v>
      </c>
      <c r="Z6" s="83">
        <v>23</v>
      </c>
      <c r="AA6" s="83" t="s">
        <v>251</v>
      </c>
      <c r="AB6" s="83">
        <v>490</v>
      </c>
    </row>
    <row r="7" spans="1:28" x14ac:dyDescent="0.25">
      <c r="A7" s="52" t="s">
        <v>22</v>
      </c>
      <c r="B7" s="52" t="s">
        <v>265</v>
      </c>
      <c r="C7" s="29">
        <f t="shared" si="0"/>
        <v>251</v>
      </c>
      <c r="D7" s="10">
        <f t="shared" si="1"/>
        <v>31</v>
      </c>
      <c r="E7" s="54">
        <f t="shared" si="2"/>
        <v>3</v>
      </c>
      <c r="F7" s="3">
        <f t="shared" si="3"/>
        <v>1</v>
      </c>
      <c r="G7" s="3">
        <f t="shared" si="4"/>
        <v>0</v>
      </c>
      <c r="H7" s="3">
        <f t="shared" si="5"/>
        <v>4</v>
      </c>
      <c r="I7" s="29">
        <f t="shared" si="6"/>
        <v>220</v>
      </c>
      <c r="J7" s="2">
        <f t="shared" si="7"/>
        <v>3</v>
      </c>
      <c r="K7" s="66">
        <f t="shared" si="8"/>
        <v>7</v>
      </c>
      <c r="L7" s="85">
        <f t="shared" si="9"/>
        <v>4</v>
      </c>
      <c r="M7" s="85">
        <f t="shared" si="10"/>
        <v>2</v>
      </c>
      <c r="N7" s="132">
        <f t="shared" si="11"/>
        <v>3</v>
      </c>
      <c r="O7" s="85"/>
      <c r="P7" s="130">
        <f t="shared" si="12"/>
        <v>1</v>
      </c>
      <c r="Y7" s="83" t="s">
        <v>255</v>
      </c>
      <c r="Z7" s="83">
        <v>4</v>
      </c>
      <c r="AA7" s="83" t="s">
        <v>252</v>
      </c>
      <c r="AB7" s="83">
        <v>394</v>
      </c>
    </row>
    <row r="8" spans="1:28" x14ac:dyDescent="0.25">
      <c r="A8" s="52" t="s">
        <v>22</v>
      </c>
      <c r="B8" s="52" t="s">
        <v>266</v>
      </c>
      <c r="C8" s="29">
        <f t="shared" si="0"/>
        <v>47</v>
      </c>
      <c r="D8" s="10">
        <f t="shared" si="1"/>
        <v>0</v>
      </c>
      <c r="E8" s="54">
        <f t="shared" si="2"/>
        <v>0</v>
      </c>
      <c r="F8" s="3">
        <f t="shared" si="3"/>
        <v>0</v>
      </c>
      <c r="G8" s="3">
        <f t="shared" si="4"/>
        <v>0</v>
      </c>
      <c r="H8" s="3">
        <f t="shared" si="5"/>
        <v>0</v>
      </c>
      <c r="I8" s="29">
        <f t="shared" si="6"/>
        <v>47</v>
      </c>
      <c r="J8" s="2">
        <f t="shared" si="7"/>
        <v>1</v>
      </c>
      <c r="K8" s="66">
        <f t="shared" si="8"/>
        <v>1</v>
      </c>
      <c r="L8" s="85">
        <f t="shared" si="9"/>
        <v>0</v>
      </c>
      <c r="M8" s="85">
        <f t="shared" si="10"/>
        <v>0</v>
      </c>
      <c r="N8" s="132">
        <f t="shared" si="11"/>
        <v>0</v>
      </c>
      <c r="O8" s="85"/>
      <c r="P8" s="130">
        <f t="shared" si="12"/>
        <v>0</v>
      </c>
      <c r="Y8" s="83" t="s">
        <v>17</v>
      </c>
      <c r="Z8" s="83">
        <v>90</v>
      </c>
      <c r="AA8" s="83" t="s">
        <v>253</v>
      </c>
      <c r="AB8" s="83">
        <v>24</v>
      </c>
    </row>
    <row r="9" spans="1:28" x14ac:dyDescent="0.25">
      <c r="A9" s="52" t="s">
        <v>22</v>
      </c>
      <c r="B9" s="52" t="s">
        <v>267</v>
      </c>
      <c r="C9" s="29">
        <f t="shared" si="0"/>
        <v>26</v>
      </c>
      <c r="D9" s="10">
        <f t="shared" si="1"/>
        <v>4</v>
      </c>
      <c r="E9" s="54">
        <f t="shared" si="2"/>
        <v>1</v>
      </c>
      <c r="F9" s="3">
        <f t="shared" si="3"/>
        <v>0</v>
      </c>
      <c r="G9" s="3">
        <f t="shared" si="4"/>
        <v>0</v>
      </c>
      <c r="H9" s="3">
        <f t="shared" si="5"/>
        <v>1</v>
      </c>
      <c r="I9" s="29">
        <f t="shared" si="6"/>
        <v>22</v>
      </c>
      <c r="J9" s="2">
        <f t="shared" si="7"/>
        <v>1</v>
      </c>
      <c r="K9" s="66">
        <f t="shared" si="8"/>
        <v>2</v>
      </c>
      <c r="L9" s="85">
        <f t="shared" si="9"/>
        <v>1</v>
      </c>
      <c r="M9" s="85">
        <f t="shared" si="10"/>
        <v>0</v>
      </c>
      <c r="N9" s="132">
        <f t="shared" si="11"/>
        <v>0</v>
      </c>
      <c r="O9" s="85"/>
      <c r="P9" s="130">
        <f t="shared" si="12"/>
        <v>1</v>
      </c>
      <c r="Y9" s="83" t="s">
        <v>256</v>
      </c>
      <c r="Z9" s="83">
        <v>19</v>
      </c>
      <c r="AA9" s="83" t="s">
        <v>254</v>
      </c>
      <c r="AB9" s="83">
        <v>62</v>
      </c>
    </row>
    <row r="10" spans="1:28" x14ac:dyDescent="0.25">
      <c r="A10" s="52" t="s">
        <v>22</v>
      </c>
      <c r="B10" s="52" t="s">
        <v>268</v>
      </c>
      <c r="C10" s="29">
        <f t="shared" si="0"/>
        <v>34</v>
      </c>
      <c r="D10" s="10">
        <f t="shared" si="1"/>
        <v>9</v>
      </c>
      <c r="E10" s="54">
        <f t="shared" si="2"/>
        <v>1</v>
      </c>
      <c r="F10" s="3">
        <f t="shared" si="3"/>
        <v>0</v>
      </c>
      <c r="G10" s="3">
        <f t="shared" si="4"/>
        <v>0</v>
      </c>
      <c r="H10" s="3">
        <f t="shared" si="5"/>
        <v>1</v>
      </c>
      <c r="I10" s="29">
        <f t="shared" si="6"/>
        <v>25</v>
      </c>
      <c r="J10" s="2">
        <f t="shared" si="7"/>
        <v>1</v>
      </c>
      <c r="K10" s="66">
        <f t="shared" si="8"/>
        <v>2</v>
      </c>
      <c r="L10" s="85">
        <f t="shared" si="9"/>
        <v>1</v>
      </c>
      <c r="M10" s="85">
        <f t="shared" si="10"/>
        <v>1</v>
      </c>
      <c r="N10" s="132">
        <f t="shared" si="11"/>
        <v>1</v>
      </c>
      <c r="O10" s="85"/>
      <c r="P10" s="130">
        <f t="shared" si="12"/>
        <v>0</v>
      </c>
      <c r="Y10" s="83" t="s">
        <v>257</v>
      </c>
      <c r="Z10" s="83">
        <v>45</v>
      </c>
      <c r="AA10" s="83" t="s">
        <v>255</v>
      </c>
      <c r="AB10" s="83">
        <v>38</v>
      </c>
    </row>
    <row r="11" spans="1:28" x14ac:dyDescent="0.25">
      <c r="A11" s="52" t="s">
        <v>22</v>
      </c>
      <c r="B11" s="52" t="s">
        <v>269</v>
      </c>
      <c r="C11" s="29">
        <f t="shared" si="0"/>
        <v>131</v>
      </c>
      <c r="D11" s="10">
        <f t="shared" si="1"/>
        <v>7</v>
      </c>
      <c r="E11" s="54">
        <f t="shared" si="2"/>
        <v>1</v>
      </c>
      <c r="F11" s="3">
        <f t="shared" si="3"/>
        <v>0</v>
      </c>
      <c r="G11" s="3">
        <f t="shared" si="4"/>
        <v>0</v>
      </c>
      <c r="H11" s="3">
        <f t="shared" si="5"/>
        <v>1</v>
      </c>
      <c r="I11" s="29">
        <f t="shared" si="6"/>
        <v>124</v>
      </c>
      <c r="J11" s="2">
        <f t="shared" si="7"/>
        <v>2</v>
      </c>
      <c r="K11" s="66">
        <f t="shared" si="8"/>
        <v>3</v>
      </c>
      <c r="L11" s="85">
        <f t="shared" si="9"/>
        <v>1</v>
      </c>
      <c r="M11" s="85">
        <f t="shared" si="10"/>
        <v>0</v>
      </c>
      <c r="N11" s="132">
        <f t="shared" si="11"/>
        <v>0</v>
      </c>
      <c r="O11" s="85"/>
      <c r="P11" s="130">
        <f t="shared" si="12"/>
        <v>1</v>
      </c>
      <c r="Y11" s="83" t="s">
        <v>258</v>
      </c>
      <c r="Z11" s="83">
        <v>26</v>
      </c>
      <c r="AA11" s="83" t="s">
        <v>17</v>
      </c>
      <c r="AB11" s="83">
        <v>1027</v>
      </c>
    </row>
    <row r="12" spans="1:28" x14ac:dyDescent="0.25">
      <c r="A12" s="52" t="s">
        <v>22</v>
      </c>
      <c r="B12" s="52" t="s">
        <v>270</v>
      </c>
      <c r="C12" s="29">
        <f t="shared" si="0"/>
        <v>138</v>
      </c>
      <c r="D12" s="10">
        <f t="shared" si="1"/>
        <v>11</v>
      </c>
      <c r="E12" s="54">
        <f t="shared" si="2"/>
        <v>2</v>
      </c>
      <c r="F12" s="3">
        <f t="shared" si="3"/>
        <v>0</v>
      </c>
      <c r="G12" s="3">
        <f t="shared" si="4"/>
        <v>0</v>
      </c>
      <c r="H12" s="3">
        <f t="shared" si="5"/>
        <v>2</v>
      </c>
      <c r="I12" s="29">
        <f t="shared" si="6"/>
        <v>127</v>
      </c>
      <c r="J12" s="2">
        <f t="shared" si="7"/>
        <v>2</v>
      </c>
      <c r="K12" s="66">
        <f t="shared" si="8"/>
        <v>4</v>
      </c>
      <c r="L12" s="85">
        <f t="shared" si="9"/>
        <v>2</v>
      </c>
      <c r="M12" s="85">
        <f t="shared" si="10"/>
        <v>1</v>
      </c>
      <c r="N12" s="132">
        <f t="shared" si="11"/>
        <v>1</v>
      </c>
      <c r="O12" s="85"/>
      <c r="P12" s="130">
        <f t="shared" si="12"/>
        <v>1</v>
      </c>
      <c r="Y12" s="83" t="s">
        <v>18</v>
      </c>
      <c r="Z12" s="83">
        <v>96</v>
      </c>
      <c r="AA12" s="83" t="s">
        <v>256</v>
      </c>
      <c r="AB12" s="83">
        <v>335</v>
      </c>
    </row>
    <row r="13" spans="1:28" x14ac:dyDescent="0.25">
      <c r="A13" s="52" t="s">
        <v>22</v>
      </c>
      <c r="B13" s="52" t="s">
        <v>271</v>
      </c>
      <c r="C13" s="29">
        <f t="shared" si="0"/>
        <v>121</v>
      </c>
      <c r="D13" s="10">
        <f t="shared" si="1"/>
        <v>8</v>
      </c>
      <c r="E13" s="54">
        <f t="shared" si="2"/>
        <v>1</v>
      </c>
      <c r="F13" s="3">
        <f t="shared" si="3"/>
        <v>0</v>
      </c>
      <c r="G13" s="3">
        <f t="shared" si="4"/>
        <v>0</v>
      </c>
      <c r="H13" s="3">
        <f t="shared" si="5"/>
        <v>1</v>
      </c>
      <c r="I13" s="29">
        <f t="shared" si="6"/>
        <v>113</v>
      </c>
      <c r="J13" s="2">
        <f t="shared" si="7"/>
        <v>2</v>
      </c>
      <c r="K13" s="66">
        <f t="shared" si="8"/>
        <v>3</v>
      </c>
      <c r="L13" s="85">
        <f t="shared" si="9"/>
        <v>1</v>
      </c>
      <c r="M13" s="85">
        <f t="shared" si="10"/>
        <v>0</v>
      </c>
      <c r="N13" s="132">
        <f t="shared" si="11"/>
        <v>0</v>
      </c>
      <c r="O13" s="85"/>
      <c r="P13" s="130">
        <f t="shared" si="12"/>
        <v>1</v>
      </c>
      <c r="Y13" s="83" t="s">
        <v>259</v>
      </c>
      <c r="Z13" s="83">
        <v>96</v>
      </c>
      <c r="AA13" s="83" t="s">
        <v>257</v>
      </c>
      <c r="AB13" s="83">
        <v>419</v>
      </c>
    </row>
    <row r="14" spans="1:28" x14ac:dyDescent="0.25">
      <c r="A14" s="52" t="s">
        <v>22</v>
      </c>
      <c r="B14" s="52" t="s">
        <v>272</v>
      </c>
      <c r="C14" s="29">
        <f t="shared" si="0"/>
        <v>187</v>
      </c>
      <c r="D14" s="10">
        <f t="shared" si="1"/>
        <v>26</v>
      </c>
      <c r="E14" s="54">
        <f t="shared" si="2"/>
        <v>2</v>
      </c>
      <c r="F14" s="3">
        <f t="shared" si="3"/>
        <v>1</v>
      </c>
      <c r="G14" s="3">
        <f t="shared" si="4"/>
        <v>0</v>
      </c>
      <c r="H14" s="3">
        <f t="shared" si="5"/>
        <v>3</v>
      </c>
      <c r="I14" s="29">
        <f t="shared" si="6"/>
        <v>161</v>
      </c>
      <c r="J14" s="2">
        <f t="shared" si="7"/>
        <v>2</v>
      </c>
      <c r="K14" s="66">
        <f t="shared" si="8"/>
        <v>5</v>
      </c>
      <c r="L14" s="85">
        <f t="shared" si="9"/>
        <v>3</v>
      </c>
      <c r="M14" s="85">
        <f t="shared" si="10"/>
        <v>2</v>
      </c>
      <c r="N14" s="132">
        <f t="shared" si="11"/>
        <v>3</v>
      </c>
      <c r="O14" s="85"/>
      <c r="P14" s="130">
        <f t="shared" si="12"/>
        <v>0</v>
      </c>
      <c r="Y14" s="83" t="s">
        <v>19</v>
      </c>
      <c r="Z14" s="83">
        <v>47</v>
      </c>
      <c r="AA14" s="83" t="s">
        <v>258</v>
      </c>
      <c r="AB14" s="83">
        <v>273</v>
      </c>
    </row>
    <row r="15" spans="1:28" x14ac:dyDescent="0.25">
      <c r="A15" s="99"/>
      <c r="B15" s="100"/>
      <c r="C15" s="101"/>
      <c r="D15" s="101"/>
      <c r="E15" s="101"/>
      <c r="F15" s="101"/>
      <c r="G15" s="101"/>
      <c r="H15" s="102"/>
      <c r="I15" s="101"/>
      <c r="J15" s="101"/>
      <c r="K15" s="103"/>
      <c r="L15" s="133"/>
      <c r="M15" s="133"/>
      <c r="N15" s="134"/>
      <c r="O15" s="133"/>
      <c r="Y15" s="83" t="s">
        <v>260</v>
      </c>
      <c r="Z15" s="83">
        <v>47</v>
      </c>
      <c r="AA15" s="83" t="s">
        <v>18</v>
      </c>
      <c r="AB15" s="83">
        <v>1394</v>
      </c>
    </row>
    <row r="16" spans="1:28" x14ac:dyDescent="0.25">
      <c r="A16" s="99"/>
      <c r="B16" s="100"/>
      <c r="C16" s="101"/>
      <c r="D16" s="101"/>
      <c r="E16" s="101"/>
      <c r="F16" s="101"/>
      <c r="G16" s="101"/>
      <c r="H16" s="102"/>
      <c r="I16" s="101"/>
      <c r="J16" s="101"/>
      <c r="K16" s="103"/>
      <c r="L16" s="133"/>
      <c r="M16" s="133"/>
      <c r="N16" s="134"/>
      <c r="O16" s="133"/>
      <c r="Y16" s="83" t="s">
        <v>20</v>
      </c>
      <c r="Z16" s="83">
        <v>16</v>
      </c>
      <c r="AA16" s="83" t="s">
        <v>259</v>
      </c>
      <c r="AB16" s="83">
        <v>1394</v>
      </c>
    </row>
    <row r="17" spans="1:28" x14ac:dyDescent="0.25">
      <c r="A17" s="99"/>
      <c r="B17" s="100"/>
      <c r="C17" s="101"/>
      <c r="D17" s="101"/>
      <c r="E17" s="101"/>
      <c r="F17" s="101"/>
      <c r="G17" s="101"/>
      <c r="H17" s="102"/>
      <c r="I17" s="101"/>
      <c r="J17" s="101"/>
      <c r="K17" s="103"/>
      <c r="L17" s="133"/>
      <c r="M17" s="133"/>
      <c r="N17" s="134"/>
      <c r="O17" s="133"/>
      <c r="Y17" s="83" t="s">
        <v>261</v>
      </c>
      <c r="Z17" s="83">
        <v>3</v>
      </c>
      <c r="AA17" s="83" t="s">
        <v>19</v>
      </c>
      <c r="AB17" s="83">
        <v>473</v>
      </c>
    </row>
    <row r="18" spans="1:28" x14ac:dyDescent="0.25">
      <c r="A18" s="58"/>
      <c r="B18" s="88"/>
      <c r="C18" s="28"/>
      <c r="D18" s="8"/>
      <c r="E18" s="8"/>
      <c r="F18" s="8"/>
      <c r="G18" s="8"/>
      <c r="H18" s="8"/>
      <c r="I18" s="8"/>
      <c r="J18" s="8"/>
      <c r="K18" s="8"/>
      <c r="L18" s="85"/>
      <c r="M18" s="85"/>
      <c r="Y18" s="83" t="s">
        <v>262</v>
      </c>
      <c r="Z18" s="83">
        <v>13</v>
      </c>
      <c r="AA18" s="83" t="s">
        <v>260</v>
      </c>
      <c r="AB18" s="83">
        <v>473</v>
      </c>
    </row>
    <row r="19" spans="1:28" x14ac:dyDescent="0.25">
      <c r="A19" s="147" t="s">
        <v>53</v>
      </c>
      <c r="B19" s="105"/>
      <c r="C19" s="70"/>
      <c r="G19" s="32" t="s">
        <v>54</v>
      </c>
      <c r="H19" s="32" t="s">
        <v>55</v>
      </c>
      <c r="K19" s="8"/>
      <c r="L19" s="85"/>
      <c r="M19" s="85"/>
      <c r="Y19" s="83" t="s">
        <v>21</v>
      </c>
      <c r="Z19" s="83">
        <v>17</v>
      </c>
      <c r="AA19" s="83" t="s">
        <v>20</v>
      </c>
      <c r="AB19" s="83">
        <v>317</v>
      </c>
    </row>
    <row r="20" spans="1:28" x14ac:dyDescent="0.25">
      <c r="A20" s="147"/>
      <c r="B20" s="105"/>
      <c r="C20" s="70"/>
      <c r="D20" s="70"/>
      <c r="E20" s="18"/>
      <c r="F20" s="31" t="s">
        <v>52</v>
      </c>
      <c r="G20" s="30">
        <v>0.1</v>
      </c>
      <c r="H20" s="33">
        <v>0.01</v>
      </c>
      <c r="K20" s="8"/>
      <c r="L20" s="85"/>
      <c r="M20" s="85"/>
      <c r="Y20" s="83" t="s">
        <v>263</v>
      </c>
      <c r="Z20" s="83">
        <v>17</v>
      </c>
      <c r="AA20" s="83" t="s">
        <v>261</v>
      </c>
      <c r="AB20" s="83">
        <v>156</v>
      </c>
    </row>
    <row r="21" spans="1:28" x14ac:dyDescent="0.25">
      <c r="Y21" s="83" t="s">
        <v>22</v>
      </c>
      <c r="Z21" s="83">
        <v>131</v>
      </c>
      <c r="AA21" s="83" t="s">
        <v>262</v>
      </c>
      <c r="AB21" s="83">
        <v>161</v>
      </c>
    </row>
    <row r="22" spans="1:28" x14ac:dyDescent="0.25">
      <c r="Y22" s="83" t="s">
        <v>264</v>
      </c>
      <c r="Z22" s="83">
        <v>35</v>
      </c>
      <c r="AA22" s="83" t="s">
        <v>21</v>
      </c>
      <c r="AB22" s="83">
        <v>221</v>
      </c>
    </row>
    <row r="23" spans="1:28" x14ac:dyDescent="0.25">
      <c r="Y23" s="83" t="s">
        <v>265</v>
      </c>
      <c r="Z23" s="83">
        <v>31</v>
      </c>
      <c r="AA23" s="83" t="s">
        <v>263</v>
      </c>
      <c r="AB23" s="83">
        <v>221</v>
      </c>
    </row>
    <row r="24" spans="1:28" x14ac:dyDescent="0.25">
      <c r="Y24" s="83" t="s">
        <v>267</v>
      </c>
      <c r="Z24" s="83">
        <v>4</v>
      </c>
      <c r="AA24" s="83" t="s">
        <v>22</v>
      </c>
      <c r="AB24" s="83">
        <v>1048</v>
      </c>
    </row>
    <row r="25" spans="1:28" x14ac:dyDescent="0.25">
      <c r="Y25" s="83" t="s">
        <v>268</v>
      </c>
      <c r="Z25" s="83">
        <v>9</v>
      </c>
      <c r="AA25" s="83" t="s">
        <v>264</v>
      </c>
      <c r="AB25" s="83">
        <v>209</v>
      </c>
    </row>
    <row r="26" spans="1:28" x14ac:dyDescent="0.25">
      <c r="Y26" s="83" t="s">
        <v>269</v>
      </c>
      <c r="Z26" s="83">
        <v>7</v>
      </c>
      <c r="AA26" s="83" t="s">
        <v>265</v>
      </c>
      <c r="AB26" s="83">
        <v>220</v>
      </c>
    </row>
    <row r="27" spans="1:28" x14ac:dyDescent="0.25">
      <c r="Y27" s="83" t="s">
        <v>270</v>
      </c>
      <c r="Z27" s="83">
        <v>11</v>
      </c>
      <c r="AA27" s="83" t="s">
        <v>266</v>
      </c>
      <c r="AB27" s="83">
        <v>47</v>
      </c>
    </row>
    <row r="28" spans="1:28" x14ac:dyDescent="0.25">
      <c r="Y28" s="83" t="s">
        <v>271</v>
      </c>
      <c r="Z28" s="83">
        <v>8</v>
      </c>
      <c r="AA28" s="83" t="s">
        <v>267</v>
      </c>
      <c r="AB28" s="83">
        <v>22</v>
      </c>
    </row>
    <row r="29" spans="1:28" x14ac:dyDescent="0.25">
      <c r="Y29" s="83" t="s">
        <v>272</v>
      </c>
      <c r="Z29" s="83">
        <v>26</v>
      </c>
      <c r="AA29" s="83" t="s">
        <v>268</v>
      </c>
      <c r="AB29" s="83">
        <v>25</v>
      </c>
    </row>
    <row r="30" spans="1:28" x14ac:dyDescent="0.25">
      <c r="Y30" s="83" t="s">
        <v>71</v>
      </c>
      <c r="Z30" s="83">
        <v>5616</v>
      </c>
      <c r="AA30" s="83" t="s">
        <v>269</v>
      </c>
      <c r="AB30" s="83">
        <v>124</v>
      </c>
    </row>
    <row r="31" spans="1:28" x14ac:dyDescent="0.25">
      <c r="AA31" s="83" t="s">
        <v>270</v>
      </c>
      <c r="AB31" s="83">
        <v>127</v>
      </c>
    </row>
    <row r="32" spans="1:28" x14ac:dyDescent="0.25">
      <c r="AA32" s="83" t="s">
        <v>271</v>
      </c>
      <c r="AB32" s="83">
        <v>113</v>
      </c>
    </row>
    <row r="33" spans="27:28" x14ac:dyDescent="0.25">
      <c r="AA33" s="83" t="s">
        <v>272</v>
      </c>
      <c r="AB33" s="83">
        <v>161</v>
      </c>
    </row>
    <row r="34" spans="27:28" x14ac:dyDescent="0.25">
      <c r="AA34" s="83" t="s">
        <v>71</v>
      </c>
      <c r="AB34" s="83">
        <v>22167</v>
      </c>
    </row>
  </sheetData>
  <mergeCells count="15">
    <mergeCell ref="C1:C5"/>
    <mergeCell ref="A19:A20"/>
    <mergeCell ref="A1:A5"/>
    <mergeCell ref="D1:D5"/>
    <mergeCell ref="E4:E5"/>
    <mergeCell ref="E1:H1"/>
    <mergeCell ref="B1:B5"/>
    <mergeCell ref="I1:I5"/>
    <mergeCell ref="K1:K5"/>
    <mergeCell ref="E2:H2"/>
    <mergeCell ref="E3:H3"/>
    <mergeCell ref="J3:J5"/>
    <mergeCell ref="F4:F5"/>
    <mergeCell ref="G4:G5"/>
    <mergeCell ref="H4:H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10"/>
  <sheetViews>
    <sheetView zoomScale="85" zoomScaleNormal="85" workbookViewId="0">
      <selection activeCell="D15" sqref="D15"/>
    </sheetView>
  </sheetViews>
  <sheetFormatPr defaultRowHeight="15" x14ac:dyDescent="0.25"/>
  <cols>
    <col min="1" max="5" width="30" customWidth="1"/>
    <col min="6" max="6" width="25.42578125" customWidth="1"/>
    <col min="7" max="7" width="27.5703125" customWidth="1"/>
    <col min="9" max="9" width="59" customWidth="1"/>
    <col min="10" max="10" width="14.28515625" customWidth="1"/>
  </cols>
  <sheetData>
    <row r="1" spans="1:10" x14ac:dyDescent="0.25">
      <c r="A1" s="148" t="s">
        <v>0</v>
      </c>
      <c r="B1" s="148" t="s">
        <v>57</v>
      </c>
      <c r="C1" s="148" t="s">
        <v>146</v>
      </c>
      <c r="D1" s="162" t="s">
        <v>1</v>
      </c>
      <c r="E1" s="163"/>
      <c r="F1" s="163"/>
      <c r="G1" s="164"/>
      <c r="H1" s="148" t="s">
        <v>139</v>
      </c>
      <c r="I1" s="104" t="s">
        <v>1</v>
      </c>
      <c r="J1" s="144" t="s">
        <v>92</v>
      </c>
    </row>
    <row r="2" spans="1:10" ht="60" x14ac:dyDescent="0.25">
      <c r="A2" s="149"/>
      <c r="B2" s="149"/>
      <c r="C2" s="149"/>
      <c r="D2" s="162" t="s">
        <v>150</v>
      </c>
      <c r="E2" s="163"/>
      <c r="F2" s="163"/>
      <c r="G2" s="164"/>
      <c r="H2" s="149"/>
      <c r="I2" s="106" t="s">
        <v>156</v>
      </c>
      <c r="J2" s="144"/>
    </row>
    <row r="3" spans="1:10" x14ac:dyDescent="0.25">
      <c r="A3" s="149"/>
      <c r="B3" s="149"/>
      <c r="C3" s="149"/>
      <c r="D3" s="165" t="str">
        <f>F10*100&amp;"% degli allevamenti di grandi dimensioni"</f>
        <v>10% degli allevamenti di grandi dimensioni</v>
      </c>
      <c r="E3" s="166"/>
      <c r="F3" s="166"/>
      <c r="G3" s="167"/>
      <c r="H3" s="149"/>
      <c r="I3" s="148" t="str">
        <f>G10*100&amp;"% degli allevamenti di piccole dimensioni da controllare"</f>
        <v>1% degli allevamenti di piccole dimensioni da controllare</v>
      </c>
      <c r="J3" s="144"/>
    </row>
    <row r="4" spans="1:10" x14ac:dyDescent="0.25">
      <c r="A4" s="149"/>
      <c r="B4" s="149"/>
      <c r="C4" s="149"/>
      <c r="D4" s="148" t="s">
        <v>94</v>
      </c>
      <c r="E4" s="148" t="s">
        <v>93</v>
      </c>
      <c r="F4" s="148" t="s">
        <v>91</v>
      </c>
      <c r="G4" s="148" t="s">
        <v>23</v>
      </c>
      <c r="H4" s="149"/>
      <c r="I4" s="149"/>
      <c r="J4" s="144"/>
    </row>
    <row r="5" spans="1:10" x14ac:dyDescent="0.25">
      <c r="A5" s="150"/>
      <c r="B5" s="150"/>
      <c r="C5" s="150"/>
      <c r="D5" s="150"/>
      <c r="E5" s="150"/>
      <c r="F5" s="150"/>
      <c r="G5" s="150"/>
      <c r="H5" s="150"/>
      <c r="I5" s="150"/>
      <c r="J5" s="144"/>
    </row>
    <row r="6" spans="1:10" x14ac:dyDescent="0.25">
      <c r="A6" s="26" t="s">
        <v>22</v>
      </c>
      <c r="B6" s="29">
        <f t="shared" ref="B6" si="0">C6+H6</f>
        <v>1179</v>
      </c>
      <c r="C6" s="10">
        <f>SUMIFS(Caprini!D:D,Caprini!$A:$A,'Caprini REG'!$A6)</f>
        <v>131</v>
      </c>
      <c r="D6" s="10">
        <f>SUMIFS(Caprini!E:E,Caprini!$A:$A,'Caprini REG'!$A6)</f>
        <v>14</v>
      </c>
      <c r="E6" s="10">
        <f>SUMIFS(Caprini!F:F,Caprini!$A:$A,'Caprini REG'!$A6)</f>
        <v>3</v>
      </c>
      <c r="F6" s="10">
        <f>SUMIFS(Caprini!G:G,Caprini!$A:$A,'Caprini REG'!$A6)</f>
        <v>0</v>
      </c>
      <c r="G6" s="3">
        <f t="shared" ref="G6:G7" si="1">SUM(D6:F6)</f>
        <v>17</v>
      </c>
      <c r="H6" s="10">
        <f>SUMIFS(Caprini!I:I,Caprini!$A:$A,'Caprini REG'!$A6)</f>
        <v>1048</v>
      </c>
      <c r="I6" s="10">
        <f>SUMIFS(Caprini!J:J,Caprini!$A:$A,'Caprini REG'!$A6)</f>
        <v>17</v>
      </c>
      <c r="J6" s="66">
        <f t="shared" ref="J6" si="2">I6+G6</f>
        <v>34</v>
      </c>
    </row>
    <row r="7" spans="1:10" x14ac:dyDescent="0.25">
      <c r="A7" s="26" t="s">
        <v>23</v>
      </c>
      <c r="B7" s="29">
        <f>SUM(B6:B6)</f>
        <v>1179</v>
      </c>
      <c r="C7" s="29">
        <f>SUM(C6:C6)</f>
        <v>131</v>
      </c>
      <c r="D7" s="29">
        <f>SUM(D6:D6)</f>
        <v>14</v>
      </c>
      <c r="E7" s="29">
        <f>SUM(E6:E6)</f>
        <v>3</v>
      </c>
      <c r="F7" s="29">
        <f>SUM(F6:F6)</f>
        <v>0</v>
      </c>
      <c r="G7" s="3">
        <f t="shared" si="1"/>
        <v>17</v>
      </c>
      <c r="H7" s="29">
        <f>SUM(H6:H6)</f>
        <v>1048</v>
      </c>
      <c r="I7" s="29">
        <f>SUM(I6:I6)</f>
        <v>17</v>
      </c>
      <c r="J7" s="66">
        <f>I7+G7</f>
        <v>34</v>
      </c>
    </row>
    <row r="8" spans="1:10" x14ac:dyDescent="0.25">
      <c r="A8" s="58"/>
      <c r="B8" s="28"/>
      <c r="C8" s="8"/>
      <c r="D8" s="8"/>
      <c r="E8" s="8"/>
      <c r="F8" s="8"/>
      <c r="G8" s="8"/>
      <c r="H8" s="8"/>
      <c r="I8" s="8"/>
      <c r="J8" s="8"/>
    </row>
    <row r="9" spans="1:10" x14ac:dyDescent="0.25">
      <c r="A9" s="147"/>
      <c r="B9" s="105"/>
      <c r="F9" s="121" t="s">
        <v>54</v>
      </c>
      <c r="G9" s="121" t="s">
        <v>55</v>
      </c>
      <c r="J9" s="8"/>
    </row>
    <row r="10" spans="1:10" x14ac:dyDescent="0.25">
      <c r="A10" s="147"/>
      <c r="B10" s="105"/>
      <c r="C10" s="105"/>
      <c r="D10" s="18"/>
      <c r="E10" s="31" t="s">
        <v>52</v>
      </c>
      <c r="F10" s="118">
        <f>Caprini!G20</f>
        <v>0.1</v>
      </c>
      <c r="G10" s="119">
        <f>Caprini!H20</f>
        <v>0.01</v>
      </c>
      <c r="J10" s="8"/>
    </row>
  </sheetData>
  <mergeCells count="14">
    <mergeCell ref="H1:H5"/>
    <mergeCell ref="J1:J5"/>
    <mergeCell ref="D2:G2"/>
    <mergeCell ref="D3:G3"/>
    <mergeCell ref="I3:I5"/>
    <mergeCell ref="D4:D5"/>
    <mergeCell ref="E4:E5"/>
    <mergeCell ref="F4:F5"/>
    <mergeCell ref="G4:G5"/>
    <mergeCell ref="A9:A10"/>
    <mergeCell ref="A1:A5"/>
    <mergeCell ref="B1:B5"/>
    <mergeCell ref="C1:C5"/>
    <mergeCell ref="D1:G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23"/>
  <sheetViews>
    <sheetView zoomScale="85" zoomScaleNormal="85" workbookViewId="0">
      <selection activeCell="C19" sqref="C19"/>
    </sheetView>
  </sheetViews>
  <sheetFormatPr defaultRowHeight="15" x14ac:dyDescent="0.25"/>
  <cols>
    <col min="1" max="5" width="30" customWidth="1"/>
    <col min="8" max="11" width="9.140625" style="84"/>
    <col min="12" max="12" width="9.140625" style="83"/>
    <col min="13" max="16" width="9.140625" style="84"/>
    <col min="17" max="24" width="9.140625" style="76"/>
    <col min="25" max="26" width="8.85546875" style="76"/>
  </cols>
  <sheetData>
    <row r="1" spans="1:24" ht="16.5" customHeight="1" x14ac:dyDescent="0.25">
      <c r="A1" s="144" t="s">
        <v>0</v>
      </c>
      <c r="B1" s="148" t="s">
        <v>172</v>
      </c>
      <c r="C1" s="148" t="s">
        <v>90</v>
      </c>
      <c r="D1" s="153" t="s">
        <v>1</v>
      </c>
      <c r="E1" s="154"/>
      <c r="F1" s="154"/>
      <c r="G1" s="154"/>
    </row>
    <row r="2" spans="1:24" ht="65.25" customHeight="1" x14ac:dyDescent="0.25">
      <c r="A2" s="144"/>
      <c r="B2" s="149"/>
      <c r="C2" s="149"/>
      <c r="D2" s="171" t="s">
        <v>157</v>
      </c>
      <c r="E2" s="172"/>
      <c r="F2" s="172"/>
      <c r="G2" s="172"/>
      <c r="V2" s="76" t="s">
        <v>102</v>
      </c>
    </row>
    <row r="3" spans="1:24" ht="15" customHeight="1" x14ac:dyDescent="0.25">
      <c r="A3" s="144"/>
      <c r="B3" s="149"/>
      <c r="C3" s="149"/>
      <c r="D3" s="169"/>
      <c r="E3" s="170"/>
      <c r="F3" s="170"/>
      <c r="G3" s="170"/>
      <c r="V3" s="76" t="s">
        <v>103</v>
      </c>
      <c r="W3" s="76" t="s">
        <v>274</v>
      </c>
      <c r="X3" s="76" t="s">
        <v>23</v>
      </c>
    </row>
    <row r="4" spans="1:24" x14ac:dyDescent="0.25">
      <c r="A4" s="144"/>
      <c r="B4" s="149"/>
      <c r="C4" s="149"/>
      <c r="D4" s="148" t="s">
        <v>94</v>
      </c>
      <c r="E4" s="148" t="s">
        <v>93</v>
      </c>
      <c r="F4" s="148" t="s">
        <v>91</v>
      </c>
      <c r="G4" s="148" t="s">
        <v>92</v>
      </c>
      <c r="M4" s="84" t="s">
        <v>102</v>
      </c>
      <c r="V4" s="76" t="s">
        <v>3</v>
      </c>
      <c r="W4" s="76" t="s">
        <v>174</v>
      </c>
      <c r="X4" s="76">
        <v>3</v>
      </c>
    </row>
    <row r="5" spans="1:24" x14ac:dyDescent="0.25">
      <c r="A5" s="144"/>
      <c r="B5" s="150"/>
      <c r="C5" s="150"/>
      <c r="D5" s="150"/>
      <c r="E5" s="150"/>
      <c r="F5" s="150"/>
      <c r="G5" s="150"/>
      <c r="M5" s="84" t="s">
        <v>103</v>
      </c>
      <c r="N5" s="84" t="s">
        <v>23</v>
      </c>
      <c r="W5" s="76" t="s">
        <v>175</v>
      </c>
      <c r="X5" s="76">
        <v>75</v>
      </c>
    </row>
    <row r="6" spans="1:24" x14ac:dyDescent="0.25">
      <c r="A6" s="52" t="s">
        <v>22</v>
      </c>
      <c r="B6" s="52" t="s">
        <v>264</v>
      </c>
      <c r="C6" s="61">
        <v>10</v>
      </c>
      <c r="D6" s="54">
        <v>1</v>
      </c>
      <c r="E6" s="3">
        <v>0</v>
      </c>
      <c r="F6" s="3">
        <v>0</v>
      </c>
      <c r="G6" s="3">
        <v>1</v>
      </c>
      <c r="H6" s="138">
        <f t="shared" ref="H6:H14" si="0">ROUNDUP((C6*$E$23),0)</f>
        <v>1</v>
      </c>
      <c r="I6" s="137">
        <f t="shared" ref="I6:I14" si="1">J6+E6+F6</f>
        <v>1</v>
      </c>
      <c r="J6" s="84">
        <f t="shared" ref="J6:J14" si="2">ROUND((C6*0.6*$E$23),0)</f>
        <v>1</v>
      </c>
      <c r="K6" s="137">
        <f t="shared" ref="K6:K14" si="3">H6-I6</f>
        <v>0</v>
      </c>
      <c r="W6" s="76" t="s">
        <v>270</v>
      </c>
      <c r="X6" s="76">
        <v>7</v>
      </c>
    </row>
    <row r="7" spans="1:24" x14ac:dyDescent="0.25">
      <c r="A7" s="52" t="s">
        <v>22</v>
      </c>
      <c r="B7" s="52" t="s">
        <v>265</v>
      </c>
      <c r="C7" s="61">
        <v>10</v>
      </c>
      <c r="D7" s="54">
        <v>1</v>
      </c>
      <c r="E7" s="3">
        <v>0</v>
      </c>
      <c r="F7" s="3">
        <v>0</v>
      </c>
      <c r="G7" s="3">
        <v>1</v>
      </c>
      <c r="H7" s="138">
        <f t="shared" si="0"/>
        <v>1</v>
      </c>
      <c r="I7" s="137">
        <f t="shared" si="1"/>
        <v>1</v>
      </c>
      <c r="J7" s="84">
        <f t="shared" si="2"/>
        <v>1</v>
      </c>
      <c r="K7" s="137">
        <f t="shared" si="3"/>
        <v>0</v>
      </c>
      <c r="W7" s="76" t="s">
        <v>271</v>
      </c>
      <c r="X7" s="76">
        <v>6</v>
      </c>
    </row>
    <row r="8" spans="1:24" x14ac:dyDescent="0.25">
      <c r="A8" s="52" t="s">
        <v>22</v>
      </c>
      <c r="B8" s="52" t="s">
        <v>266</v>
      </c>
      <c r="C8" s="61">
        <v>2</v>
      </c>
      <c r="D8" s="54">
        <v>1</v>
      </c>
      <c r="E8" s="3">
        <v>0</v>
      </c>
      <c r="F8" s="3">
        <v>0</v>
      </c>
      <c r="G8" s="3">
        <v>1</v>
      </c>
      <c r="H8" s="138">
        <f t="shared" si="0"/>
        <v>1</v>
      </c>
      <c r="I8" s="137">
        <f t="shared" si="1"/>
        <v>0</v>
      </c>
      <c r="J8" s="84">
        <f t="shared" si="2"/>
        <v>0</v>
      </c>
      <c r="K8" s="137">
        <f t="shared" si="3"/>
        <v>1</v>
      </c>
      <c r="W8" s="76" t="s">
        <v>272</v>
      </c>
      <c r="X8" s="76">
        <v>7</v>
      </c>
    </row>
    <row r="9" spans="1:24" x14ac:dyDescent="0.25">
      <c r="A9" s="52" t="s">
        <v>22</v>
      </c>
      <c r="B9" s="52" t="s">
        <v>267</v>
      </c>
      <c r="C9" s="61">
        <v>0</v>
      </c>
      <c r="D9" s="54">
        <v>0</v>
      </c>
      <c r="E9" s="3">
        <v>0</v>
      </c>
      <c r="F9" s="3">
        <v>0</v>
      </c>
      <c r="G9" s="3">
        <v>0</v>
      </c>
      <c r="H9" s="138">
        <f t="shared" si="0"/>
        <v>0</v>
      </c>
      <c r="I9" s="137">
        <f t="shared" si="1"/>
        <v>0</v>
      </c>
      <c r="J9" s="84">
        <f t="shared" si="2"/>
        <v>0</v>
      </c>
      <c r="K9" s="137">
        <f t="shared" si="3"/>
        <v>0</v>
      </c>
      <c r="V9" s="76" t="s">
        <v>281</v>
      </c>
      <c r="X9" s="76">
        <v>60</v>
      </c>
    </row>
    <row r="10" spans="1:24" x14ac:dyDescent="0.25">
      <c r="A10" s="52" t="s">
        <v>22</v>
      </c>
      <c r="B10" s="52" t="s">
        <v>268</v>
      </c>
      <c r="C10" s="61">
        <v>2</v>
      </c>
      <c r="D10" s="54">
        <v>1</v>
      </c>
      <c r="E10" s="3">
        <v>0</v>
      </c>
      <c r="F10" s="3">
        <v>0</v>
      </c>
      <c r="G10" s="3">
        <v>1</v>
      </c>
      <c r="H10" s="138">
        <f t="shared" si="0"/>
        <v>1</v>
      </c>
      <c r="I10" s="137">
        <f t="shared" si="1"/>
        <v>0</v>
      </c>
      <c r="J10" s="84">
        <f t="shared" si="2"/>
        <v>0</v>
      </c>
      <c r="K10" s="137">
        <f t="shared" si="3"/>
        <v>1</v>
      </c>
      <c r="V10" s="76" t="s">
        <v>71</v>
      </c>
      <c r="X10" s="76">
        <v>1086</v>
      </c>
    </row>
    <row r="11" spans="1:24" x14ac:dyDescent="0.25">
      <c r="A11" s="52" t="s">
        <v>22</v>
      </c>
      <c r="B11" s="52" t="s">
        <v>269</v>
      </c>
      <c r="C11" s="61">
        <v>16</v>
      </c>
      <c r="D11" s="54">
        <v>1</v>
      </c>
      <c r="E11" s="3">
        <v>1</v>
      </c>
      <c r="F11" s="3">
        <v>0</v>
      </c>
      <c r="G11" s="3">
        <v>2</v>
      </c>
      <c r="H11" s="138">
        <f t="shared" si="0"/>
        <v>2</v>
      </c>
      <c r="I11" s="137">
        <f t="shared" si="1"/>
        <v>2</v>
      </c>
      <c r="J11" s="84">
        <f t="shared" si="2"/>
        <v>1</v>
      </c>
      <c r="K11" s="137">
        <f t="shared" si="3"/>
        <v>0</v>
      </c>
    </row>
    <row r="12" spans="1:24" x14ac:dyDescent="0.25">
      <c r="A12" s="52" t="s">
        <v>22</v>
      </c>
      <c r="B12" s="52" t="s">
        <v>270</v>
      </c>
      <c r="C12" s="61">
        <v>7</v>
      </c>
      <c r="D12" s="54">
        <v>1</v>
      </c>
      <c r="E12" s="3">
        <v>0</v>
      </c>
      <c r="F12" s="3">
        <v>0</v>
      </c>
      <c r="G12" s="3">
        <v>1</v>
      </c>
      <c r="H12" s="138">
        <f t="shared" si="0"/>
        <v>1</v>
      </c>
      <c r="I12" s="137">
        <f t="shared" si="1"/>
        <v>0</v>
      </c>
      <c r="J12" s="84">
        <f t="shared" si="2"/>
        <v>0</v>
      </c>
      <c r="K12" s="137">
        <f t="shared" si="3"/>
        <v>1</v>
      </c>
    </row>
    <row r="13" spans="1:24" x14ac:dyDescent="0.25">
      <c r="A13" s="52" t="s">
        <v>22</v>
      </c>
      <c r="B13" s="52" t="s">
        <v>271</v>
      </c>
      <c r="C13" s="61">
        <v>6</v>
      </c>
      <c r="D13" s="54">
        <v>1</v>
      </c>
      <c r="E13" s="3">
        <v>0</v>
      </c>
      <c r="F13" s="3">
        <v>0</v>
      </c>
      <c r="G13" s="3">
        <v>1</v>
      </c>
      <c r="H13" s="138">
        <f t="shared" si="0"/>
        <v>1</v>
      </c>
      <c r="I13" s="137">
        <f t="shared" si="1"/>
        <v>0</v>
      </c>
      <c r="J13" s="84">
        <f t="shared" si="2"/>
        <v>0</v>
      </c>
      <c r="K13" s="137">
        <f t="shared" si="3"/>
        <v>1</v>
      </c>
    </row>
    <row r="14" spans="1:24" x14ac:dyDescent="0.25">
      <c r="A14" s="52" t="s">
        <v>22</v>
      </c>
      <c r="B14" s="52" t="s">
        <v>272</v>
      </c>
      <c r="C14" s="61">
        <v>7</v>
      </c>
      <c r="D14" s="54">
        <v>1</v>
      </c>
      <c r="E14" s="3">
        <v>0</v>
      </c>
      <c r="F14" s="3">
        <v>0</v>
      </c>
      <c r="G14" s="3">
        <v>1</v>
      </c>
      <c r="H14" s="138">
        <f t="shared" si="0"/>
        <v>1</v>
      </c>
      <c r="I14" s="137">
        <f t="shared" si="1"/>
        <v>0</v>
      </c>
      <c r="J14" s="84">
        <f t="shared" si="2"/>
        <v>0</v>
      </c>
      <c r="K14" s="137">
        <f t="shared" si="3"/>
        <v>1</v>
      </c>
    </row>
    <row r="22" spans="1:5" x14ac:dyDescent="0.25">
      <c r="E22" s="32" t="s">
        <v>54</v>
      </c>
    </row>
    <row r="23" spans="1:5" ht="30" x14ac:dyDescent="0.25">
      <c r="A23" s="34" t="s">
        <v>53</v>
      </c>
      <c r="B23" s="105"/>
      <c r="C23" s="18"/>
      <c r="D23" s="31" t="s">
        <v>52</v>
      </c>
      <c r="E23" s="30">
        <v>0.1</v>
      </c>
    </row>
  </sheetData>
  <mergeCells count="9">
    <mergeCell ref="F4:F5"/>
    <mergeCell ref="G4:G5"/>
    <mergeCell ref="D2:G3"/>
    <mergeCell ref="D1:G1"/>
    <mergeCell ref="A1:A5"/>
    <mergeCell ref="C1:C5"/>
    <mergeCell ref="D4:D5"/>
    <mergeCell ref="E4:E5"/>
    <mergeCell ref="B1:B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11"/>
  <sheetViews>
    <sheetView topLeftCell="A3" workbookViewId="0">
      <selection activeCell="E20" sqref="E20:E21"/>
    </sheetView>
  </sheetViews>
  <sheetFormatPr defaultRowHeight="15" x14ac:dyDescent="0.25"/>
  <cols>
    <col min="1" max="4" width="30" customWidth="1"/>
  </cols>
  <sheetData>
    <row r="1" spans="1:6" x14ac:dyDescent="0.25">
      <c r="A1" s="144" t="s">
        <v>0</v>
      </c>
      <c r="B1" s="148" t="s">
        <v>90</v>
      </c>
      <c r="C1" s="153" t="s">
        <v>1</v>
      </c>
      <c r="D1" s="154"/>
      <c r="E1" s="154"/>
      <c r="F1" s="154"/>
    </row>
    <row r="2" spans="1:6" x14ac:dyDescent="0.25">
      <c r="A2" s="144"/>
      <c r="B2" s="149"/>
      <c r="C2" s="171" t="s">
        <v>157</v>
      </c>
      <c r="D2" s="172"/>
      <c r="E2" s="172"/>
      <c r="F2" s="172"/>
    </row>
    <row r="3" spans="1:6" x14ac:dyDescent="0.25">
      <c r="A3" s="144"/>
      <c r="B3" s="149"/>
      <c r="C3" s="169"/>
      <c r="D3" s="170"/>
      <c r="E3" s="170"/>
      <c r="F3" s="170"/>
    </row>
    <row r="4" spans="1:6" x14ac:dyDescent="0.25">
      <c r="A4" s="144"/>
      <c r="B4" s="149"/>
      <c r="C4" s="148" t="s">
        <v>94</v>
      </c>
      <c r="D4" s="148" t="s">
        <v>93</v>
      </c>
      <c r="E4" s="148" t="s">
        <v>91</v>
      </c>
      <c r="F4" s="148" t="s">
        <v>92</v>
      </c>
    </row>
    <row r="5" spans="1:6" x14ac:dyDescent="0.25">
      <c r="A5" s="144"/>
      <c r="B5" s="150"/>
      <c r="C5" s="150"/>
      <c r="D5" s="150"/>
      <c r="E5" s="150"/>
      <c r="F5" s="150"/>
    </row>
    <row r="6" spans="1:6" x14ac:dyDescent="0.25">
      <c r="A6" s="12" t="s">
        <v>22</v>
      </c>
      <c r="B6" s="56">
        <f>SUMIFS(Equidi!C:C,Equidi!$A:$A,'Equidi REG'!$A6)</f>
        <v>60</v>
      </c>
      <c r="C6" s="56">
        <f>SUMIFS(Equidi!D:D,Equidi!$A:$A,'Equidi REG'!$A6)</f>
        <v>8</v>
      </c>
      <c r="D6" s="56">
        <f>SUMIFS(Equidi!E:E,Equidi!$A:$A,'Equidi REG'!$A6)</f>
        <v>1</v>
      </c>
      <c r="E6" s="56">
        <f>SUMIFS(Equidi!F:F,Equidi!$A:$A,'Equidi REG'!$A6)</f>
        <v>0</v>
      </c>
      <c r="F6" s="3">
        <f t="shared" ref="F6" si="0">SUM(C6:E6)</f>
        <v>9</v>
      </c>
    </row>
    <row r="7" spans="1:6" x14ac:dyDescent="0.25">
      <c r="A7" s="12" t="s">
        <v>23</v>
      </c>
      <c r="B7" s="12">
        <f>SUM(B6:B6)</f>
        <v>60</v>
      </c>
      <c r="C7" s="55">
        <f>SUM(C6:C6)</f>
        <v>8</v>
      </c>
      <c r="D7" s="25">
        <f>SUM(D6:D6)</f>
        <v>1</v>
      </c>
      <c r="E7" s="25">
        <f>SUM(E6:E6)</f>
        <v>0</v>
      </c>
      <c r="F7" s="25">
        <f>SUM(F6:F6)</f>
        <v>9</v>
      </c>
    </row>
    <row r="10" spans="1:6" x14ac:dyDescent="0.25">
      <c r="D10" s="121" t="s">
        <v>54</v>
      </c>
    </row>
    <row r="11" spans="1:6" x14ac:dyDescent="0.25">
      <c r="A11" s="105"/>
      <c r="B11" s="18"/>
      <c r="C11" s="31" t="s">
        <v>52</v>
      </c>
      <c r="D11" s="118">
        <f>Equidi!E23</f>
        <v>0.1</v>
      </c>
    </row>
  </sheetData>
  <mergeCells count="8">
    <mergeCell ref="A1:A5"/>
    <mergeCell ref="B1:B5"/>
    <mergeCell ref="C1:F1"/>
    <mergeCell ref="C2:F3"/>
    <mergeCell ref="C4:C5"/>
    <mergeCell ref="D4:D5"/>
    <mergeCell ref="E4:E5"/>
    <mergeCell ref="F4:F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I21"/>
  <sheetViews>
    <sheetView topLeftCell="A2" zoomScale="85" zoomScaleNormal="85" workbookViewId="0">
      <selection activeCell="D7" sqref="D7"/>
    </sheetView>
  </sheetViews>
  <sheetFormatPr defaultColWidth="14.85546875" defaultRowHeight="15" x14ac:dyDescent="0.25"/>
  <cols>
    <col min="1" max="3" width="14.85546875" style="28"/>
    <col min="4" max="11" width="14.85546875" style="8"/>
    <col min="12" max="30" width="14.85546875" style="85"/>
    <col min="31" max="35" width="14.85546875" style="139"/>
    <col min="36" max="16384" width="14.85546875" style="8"/>
  </cols>
  <sheetData>
    <row r="1" spans="1:34" ht="60" x14ac:dyDescent="0.25">
      <c r="A1" s="144" t="s">
        <v>0</v>
      </c>
      <c r="B1" s="148" t="s">
        <v>172</v>
      </c>
      <c r="C1" s="148" t="s">
        <v>58</v>
      </c>
      <c r="D1" s="148" t="s">
        <v>106</v>
      </c>
      <c r="E1" s="162" t="s">
        <v>1</v>
      </c>
      <c r="F1" s="163"/>
      <c r="G1" s="163"/>
      <c r="H1" s="164"/>
      <c r="I1" s="144" t="s">
        <v>158</v>
      </c>
      <c r="J1" s="19" t="s">
        <v>1</v>
      </c>
      <c r="K1" s="144" t="s">
        <v>92</v>
      </c>
      <c r="U1" s="85" t="s">
        <v>98</v>
      </c>
      <c r="V1" s="85" t="s">
        <v>99</v>
      </c>
      <c r="X1" s="85" t="s">
        <v>98</v>
      </c>
      <c r="Y1" s="85" t="s">
        <v>99</v>
      </c>
      <c r="AC1" s="85" t="s">
        <v>100</v>
      </c>
      <c r="AD1" s="85" t="s">
        <v>104</v>
      </c>
      <c r="AF1" s="139" t="s">
        <v>100</v>
      </c>
      <c r="AG1" s="139" t="s">
        <v>101</v>
      </c>
    </row>
    <row r="2" spans="1:34" ht="105" x14ac:dyDescent="0.25">
      <c r="A2" s="144"/>
      <c r="B2" s="149"/>
      <c r="C2" s="149"/>
      <c r="D2" s="149"/>
      <c r="E2" s="162" t="s">
        <v>107</v>
      </c>
      <c r="F2" s="163"/>
      <c r="G2" s="163"/>
      <c r="H2" s="164"/>
      <c r="I2" s="144"/>
      <c r="J2" s="27" t="s">
        <v>159</v>
      </c>
      <c r="K2" s="144"/>
      <c r="U2" s="85" t="s">
        <v>100</v>
      </c>
      <c r="V2" s="85" t="s">
        <v>104</v>
      </c>
      <c r="X2" s="85" t="s">
        <v>100</v>
      </c>
      <c r="Y2" s="85" t="s">
        <v>101</v>
      </c>
    </row>
    <row r="3" spans="1:34" ht="45" x14ac:dyDescent="0.25">
      <c r="A3" s="144"/>
      <c r="B3" s="149"/>
      <c r="C3" s="149"/>
      <c r="D3" s="149"/>
      <c r="E3" s="165" t="str">
        <f>G21*100&amp;"% degli allevamenti di grandi dimensioni"</f>
        <v>10% degli allevamenti di grandi dimensioni</v>
      </c>
      <c r="F3" s="166"/>
      <c r="G3" s="166"/>
      <c r="H3" s="167"/>
      <c r="I3" s="144"/>
      <c r="J3" s="144" t="str">
        <f>H21*100&amp;"% degli allevamenti di piccole dimensioni da controllare sui non intensivi"</f>
        <v>1% degli allevamenti di piccole dimensioni da controllare sui non intensivi</v>
      </c>
      <c r="K3" s="144"/>
      <c r="AC3" s="85" t="s">
        <v>102</v>
      </c>
      <c r="AF3" s="139" t="s">
        <v>102</v>
      </c>
    </row>
    <row r="4" spans="1:34" ht="45" x14ac:dyDescent="0.25">
      <c r="A4" s="144"/>
      <c r="B4" s="149"/>
      <c r="C4" s="149"/>
      <c r="D4" s="149"/>
      <c r="E4" s="148" t="s">
        <v>94</v>
      </c>
      <c r="F4" s="148" t="s">
        <v>93</v>
      </c>
      <c r="G4" s="148" t="s">
        <v>91</v>
      </c>
      <c r="H4" s="148" t="s">
        <v>23</v>
      </c>
      <c r="I4" s="144"/>
      <c r="J4" s="144"/>
      <c r="K4" s="144"/>
      <c r="L4" s="85" t="s">
        <v>105</v>
      </c>
      <c r="U4" s="85" t="s">
        <v>102</v>
      </c>
      <c r="X4" s="85" t="s">
        <v>102</v>
      </c>
      <c r="AC4" s="85" t="s">
        <v>103</v>
      </c>
      <c r="AD4" s="85" t="s">
        <v>274</v>
      </c>
      <c r="AE4" s="139" t="s">
        <v>23</v>
      </c>
      <c r="AF4" s="139" t="s">
        <v>103</v>
      </c>
      <c r="AG4" s="139" t="s">
        <v>274</v>
      </c>
      <c r="AH4" s="139" t="s">
        <v>23</v>
      </c>
    </row>
    <row r="5" spans="1:34" x14ac:dyDescent="0.25">
      <c r="A5" s="144"/>
      <c r="B5" s="150"/>
      <c r="C5" s="150"/>
      <c r="D5" s="150"/>
      <c r="E5" s="150"/>
      <c r="F5" s="150"/>
      <c r="G5" s="150"/>
      <c r="H5" s="150"/>
      <c r="I5" s="144"/>
      <c r="J5" s="144"/>
      <c r="K5" s="144"/>
      <c r="U5" s="85" t="s">
        <v>103</v>
      </c>
      <c r="V5" s="85" t="s">
        <v>23</v>
      </c>
      <c r="X5" s="85" t="s">
        <v>103</v>
      </c>
      <c r="Y5" s="85" t="s">
        <v>23</v>
      </c>
      <c r="AC5" s="85" t="s">
        <v>3</v>
      </c>
      <c r="AD5" s="85" t="s">
        <v>173</v>
      </c>
      <c r="AE5" s="139">
        <v>3</v>
      </c>
      <c r="AF5" s="139" t="s">
        <v>3</v>
      </c>
      <c r="AG5" s="139" t="s">
        <v>173</v>
      </c>
      <c r="AH5" s="139">
        <v>33</v>
      </c>
    </row>
    <row r="6" spans="1:34" ht="15.75" customHeight="1" x14ac:dyDescent="0.25">
      <c r="A6" s="52" t="s">
        <v>22</v>
      </c>
      <c r="B6" s="52" t="s">
        <v>264</v>
      </c>
      <c r="C6" s="29">
        <v>10</v>
      </c>
      <c r="D6" s="10">
        <v>4</v>
      </c>
      <c r="E6" s="54">
        <v>1</v>
      </c>
      <c r="F6" s="3">
        <v>0</v>
      </c>
      <c r="G6" s="3">
        <v>0</v>
      </c>
      <c r="H6" s="3">
        <v>1</v>
      </c>
      <c r="I6" s="29">
        <v>6</v>
      </c>
      <c r="J6" s="2">
        <v>1</v>
      </c>
      <c r="K6" s="66">
        <v>2</v>
      </c>
      <c r="L6" s="85">
        <f t="shared" ref="L6:L14" si="0">ROUNDUP((D6*$G$21),0)</f>
        <v>1</v>
      </c>
      <c r="M6" s="85">
        <f t="shared" ref="M6:M14" si="1">ROUND((D6*0.6*$G$21),0)</f>
        <v>0</v>
      </c>
      <c r="N6" s="132">
        <f t="shared" ref="N6:N14" si="2">M6+F6+G6</f>
        <v>0</v>
      </c>
      <c r="P6" s="130">
        <f t="shared" ref="P6:P14" si="3">L6-N6</f>
        <v>1</v>
      </c>
      <c r="AC6" s="85" t="s">
        <v>22</v>
      </c>
      <c r="AD6" s="85" t="s">
        <v>264</v>
      </c>
      <c r="AE6" s="139">
        <v>4</v>
      </c>
      <c r="AF6" s="139" t="s">
        <v>71</v>
      </c>
      <c r="AH6" s="139">
        <v>2035</v>
      </c>
    </row>
    <row r="7" spans="1:34" ht="15.75" customHeight="1" x14ac:dyDescent="0.25">
      <c r="A7" s="52" t="s">
        <v>22</v>
      </c>
      <c r="B7" s="52" t="s">
        <v>265</v>
      </c>
      <c r="C7" s="29">
        <v>742</v>
      </c>
      <c r="D7" s="10">
        <v>117</v>
      </c>
      <c r="E7" s="54">
        <v>7</v>
      </c>
      <c r="F7" s="3">
        <v>4</v>
      </c>
      <c r="G7" s="3">
        <v>1</v>
      </c>
      <c r="H7" s="3">
        <v>12</v>
      </c>
      <c r="I7" s="29">
        <v>625</v>
      </c>
      <c r="J7" s="2">
        <v>7</v>
      </c>
      <c r="K7" s="66">
        <v>19</v>
      </c>
      <c r="L7" s="85">
        <f t="shared" si="0"/>
        <v>12</v>
      </c>
      <c r="M7" s="85">
        <f t="shared" si="1"/>
        <v>7</v>
      </c>
      <c r="N7" s="132">
        <f t="shared" si="2"/>
        <v>12</v>
      </c>
      <c r="P7" s="130">
        <f t="shared" si="3"/>
        <v>0</v>
      </c>
      <c r="AD7" s="85" t="s">
        <v>265</v>
      </c>
      <c r="AE7" s="139">
        <v>117</v>
      </c>
    </row>
    <row r="8" spans="1:34" ht="15.75" customHeight="1" x14ac:dyDescent="0.25">
      <c r="A8" s="52" t="s">
        <v>22</v>
      </c>
      <c r="B8" s="52" t="s">
        <v>266</v>
      </c>
      <c r="C8" s="29">
        <v>30</v>
      </c>
      <c r="D8" s="10">
        <v>11</v>
      </c>
      <c r="E8" s="54">
        <v>2</v>
      </c>
      <c r="F8" s="3">
        <v>0</v>
      </c>
      <c r="G8" s="3">
        <v>0</v>
      </c>
      <c r="H8" s="3">
        <v>2</v>
      </c>
      <c r="I8" s="29">
        <v>19</v>
      </c>
      <c r="J8" s="2">
        <v>1</v>
      </c>
      <c r="K8" s="66">
        <v>3</v>
      </c>
      <c r="L8" s="85">
        <f t="shared" si="0"/>
        <v>2</v>
      </c>
      <c r="M8" s="85">
        <f t="shared" si="1"/>
        <v>1</v>
      </c>
      <c r="N8" s="132">
        <f t="shared" si="2"/>
        <v>1</v>
      </c>
      <c r="P8" s="130">
        <f t="shared" si="3"/>
        <v>1</v>
      </c>
      <c r="AD8" s="85" t="s">
        <v>266</v>
      </c>
      <c r="AE8" s="139">
        <v>11</v>
      </c>
    </row>
    <row r="9" spans="1:34" ht="15.75" customHeight="1" x14ac:dyDescent="0.25">
      <c r="A9" s="52" t="s">
        <v>22</v>
      </c>
      <c r="B9" s="52" t="s">
        <v>267</v>
      </c>
      <c r="C9" s="29">
        <v>60</v>
      </c>
      <c r="D9" s="10">
        <v>9</v>
      </c>
      <c r="E9" s="54">
        <v>1</v>
      </c>
      <c r="F9" s="3">
        <v>0</v>
      </c>
      <c r="G9" s="3">
        <v>0</v>
      </c>
      <c r="H9" s="3">
        <v>1</v>
      </c>
      <c r="I9" s="29">
        <v>51</v>
      </c>
      <c r="J9" s="2">
        <v>1</v>
      </c>
      <c r="K9" s="66">
        <v>2</v>
      </c>
      <c r="L9" s="85">
        <f t="shared" si="0"/>
        <v>1</v>
      </c>
      <c r="M9" s="85">
        <f t="shared" si="1"/>
        <v>1</v>
      </c>
      <c r="N9" s="132">
        <f t="shared" si="2"/>
        <v>1</v>
      </c>
      <c r="P9" s="130">
        <f t="shared" si="3"/>
        <v>0</v>
      </c>
      <c r="AD9" s="85" t="s">
        <v>267</v>
      </c>
      <c r="AE9" s="139">
        <v>9</v>
      </c>
    </row>
    <row r="10" spans="1:34" ht="15.75" customHeight="1" x14ac:dyDescent="0.25">
      <c r="A10" s="52" t="s">
        <v>22</v>
      </c>
      <c r="B10" s="52" t="s">
        <v>268</v>
      </c>
      <c r="C10" s="29">
        <v>13</v>
      </c>
      <c r="D10" s="10">
        <v>12</v>
      </c>
      <c r="E10" s="54">
        <v>2</v>
      </c>
      <c r="F10" s="3">
        <v>0</v>
      </c>
      <c r="G10" s="3">
        <v>0</v>
      </c>
      <c r="H10" s="3">
        <v>2</v>
      </c>
      <c r="I10" s="29">
        <v>1</v>
      </c>
      <c r="J10" s="2">
        <v>1</v>
      </c>
      <c r="K10" s="66">
        <v>3</v>
      </c>
      <c r="L10" s="85">
        <f t="shared" si="0"/>
        <v>2</v>
      </c>
      <c r="M10" s="85">
        <f t="shared" si="1"/>
        <v>1</v>
      </c>
      <c r="N10" s="132">
        <f t="shared" si="2"/>
        <v>1</v>
      </c>
      <c r="P10" s="130">
        <f t="shared" si="3"/>
        <v>1</v>
      </c>
      <c r="AD10" s="85" t="s">
        <v>268</v>
      </c>
      <c r="AE10" s="139">
        <v>12</v>
      </c>
    </row>
    <row r="11" spans="1:34" ht="15.75" customHeight="1" x14ac:dyDescent="0.25">
      <c r="A11" s="52" t="s">
        <v>22</v>
      </c>
      <c r="B11" s="52" t="s">
        <v>269</v>
      </c>
      <c r="C11" s="29">
        <v>84</v>
      </c>
      <c r="D11" s="10">
        <v>71</v>
      </c>
      <c r="E11" s="54">
        <v>6</v>
      </c>
      <c r="F11" s="3">
        <v>2</v>
      </c>
      <c r="G11" s="3">
        <v>0</v>
      </c>
      <c r="H11" s="3">
        <v>8</v>
      </c>
      <c r="I11" s="29">
        <v>13</v>
      </c>
      <c r="J11" s="2">
        <v>1</v>
      </c>
      <c r="K11" s="66">
        <v>9</v>
      </c>
      <c r="L11" s="85">
        <f t="shared" si="0"/>
        <v>8</v>
      </c>
      <c r="M11" s="85">
        <f t="shared" si="1"/>
        <v>4</v>
      </c>
      <c r="N11" s="132">
        <f t="shared" si="2"/>
        <v>6</v>
      </c>
      <c r="P11" s="130">
        <f t="shared" si="3"/>
        <v>2</v>
      </c>
      <c r="AD11" s="85" t="s">
        <v>269</v>
      </c>
      <c r="AE11" s="139">
        <v>71</v>
      </c>
    </row>
    <row r="12" spans="1:34" ht="15.75" customHeight="1" x14ac:dyDescent="0.25">
      <c r="A12" s="52" t="s">
        <v>22</v>
      </c>
      <c r="B12" s="52" t="s">
        <v>270</v>
      </c>
      <c r="C12" s="29">
        <v>19</v>
      </c>
      <c r="D12" s="10">
        <v>13</v>
      </c>
      <c r="E12" s="54">
        <v>2</v>
      </c>
      <c r="F12" s="3">
        <v>0</v>
      </c>
      <c r="G12" s="3">
        <v>0</v>
      </c>
      <c r="H12" s="3">
        <v>2</v>
      </c>
      <c r="I12" s="29">
        <v>6</v>
      </c>
      <c r="J12" s="2">
        <v>1</v>
      </c>
      <c r="K12" s="66">
        <v>3</v>
      </c>
      <c r="L12" s="85">
        <f t="shared" si="0"/>
        <v>2</v>
      </c>
      <c r="M12" s="85">
        <f t="shared" si="1"/>
        <v>1</v>
      </c>
      <c r="N12" s="132">
        <f t="shared" si="2"/>
        <v>1</v>
      </c>
      <c r="P12" s="130">
        <f t="shared" si="3"/>
        <v>1</v>
      </c>
      <c r="AD12" s="85" t="s">
        <v>270</v>
      </c>
      <c r="AE12" s="139">
        <v>13</v>
      </c>
    </row>
    <row r="13" spans="1:34" ht="15.75" customHeight="1" x14ac:dyDescent="0.25">
      <c r="A13" s="52" t="s">
        <v>22</v>
      </c>
      <c r="B13" s="52" t="s">
        <v>271</v>
      </c>
      <c r="C13" s="29">
        <v>90</v>
      </c>
      <c r="D13" s="10">
        <v>30</v>
      </c>
      <c r="E13" s="54">
        <v>2</v>
      </c>
      <c r="F13" s="3">
        <v>1</v>
      </c>
      <c r="G13" s="3">
        <v>0</v>
      </c>
      <c r="H13" s="3">
        <v>3</v>
      </c>
      <c r="I13" s="29">
        <v>60</v>
      </c>
      <c r="J13" s="2">
        <v>1</v>
      </c>
      <c r="K13" s="66">
        <v>4</v>
      </c>
      <c r="L13" s="85">
        <f t="shared" si="0"/>
        <v>3</v>
      </c>
      <c r="M13" s="85">
        <f t="shared" si="1"/>
        <v>2</v>
      </c>
      <c r="N13" s="132">
        <f t="shared" si="2"/>
        <v>3</v>
      </c>
      <c r="P13" s="130">
        <f t="shared" si="3"/>
        <v>0</v>
      </c>
      <c r="AD13" s="85" t="s">
        <v>271</v>
      </c>
      <c r="AE13" s="139">
        <v>30</v>
      </c>
    </row>
    <row r="14" spans="1:34" ht="15.75" customHeight="1" x14ac:dyDescent="0.25">
      <c r="A14" s="52" t="s">
        <v>22</v>
      </c>
      <c r="B14" s="52" t="s">
        <v>272</v>
      </c>
      <c r="C14" s="29">
        <v>89</v>
      </c>
      <c r="D14" s="10">
        <v>58</v>
      </c>
      <c r="E14" s="54">
        <v>4</v>
      </c>
      <c r="F14" s="3">
        <v>2</v>
      </c>
      <c r="G14" s="3">
        <v>0</v>
      </c>
      <c r="H14" s="3">
        <v>6</v>
      </c>
      <c r="I14" s="29">
        <v>31</v>
      </c>
      <c r="J14" s="2">
        <v>1</v>
      </c>
      <c r="K14" s="66">
        <v>7</v>
      </c>
      <c r="L14" s="85">
        <f t="shared" si="0"/>
        <v>6</v>
      </c>
      <c r="M14" s="85">
        <f t="shared" si="1"/>
        <v>3</v>
      </c>
      <c r="N14" s="132">
        <f t="shared" si="2"/>
        <v>5</v>
      </c>
      <c r="P14" s="130">
        <f t="shared" si="3"/>
        <v>1</v>
      </c>
      <c r="AD14" s="85" t="s">
        <v>272</v>
      </c>
      <c r="AE14" s="139">
        <v>58</v>
      </c>
    </row>
    <row r="15" spans="1:34" ht="15.75" customHeight="1" x14ac:dyDescent="0.25">
      <c r="A15" s="99"/>
      <c r="B15" s="100"/>
      <c r="C15" s="101"/>
      <c r="D15" s="101"/>
      <c r="E15" s="101"/>
      <c r="F15" s="101"/>
      <c r="G15" s="101"/>
      <c r="H15" s="102"/>
      <c r="I15" s="101"/>
      <c r="J15" s="101"/>
      <c r="K15" s="103"/>
      <c r="L15" s="133"/>
      <c r="M15" s="133"/>
      <c r="N15" s="134"/>
      <c r="O15" s="133"/>
      <c r="P15" s="83"/>
      <c r="AC15" s="85" t="s">
        <v>281</v>
      </c>
      <c r="AE15" s="139">
        <v>325</v>
      </c>
    </row>
    <row r="16" spans="1:34" ht="15.75" customHeight="1" x14ac:dyDescent="0.25">
      <c r="A16" s="99"/>
      <c r="B16" s="100"/>
      <c r="C16" s="101"/>
      <c r="D16" s="101"/>
      <c r="E16" s="101"/>
      <c r="F16" s="101"/>
      <c r="G16" s="101"/>
      <c r="H16" s="102"/>
      <c r="I16" s="101"/>
      <c r="J16" s="101"/>
      <c r="K16" s="103"/>
      <c r="L16" s="133"/>
      <c r="M16" s="133"/>
      <c r="N16" s="134"/>
      <c r="O16" s="133"/>
      <c r="P16" s="83"/>
      <c r="AC16" s="85" t="s">
        <v>71</v>
      </c>
      <c r="AE16" s="139">
        <v>1075</v>
      </c>
    </row>
    <row r="17" spans="1:16" ht="15.75" customHeight="1" x14ac:dyDescent="0.25">
      <c r="A17" s="99"/>
      <c r="B17" s="100"/>
      <c r="C17" s="101"/>
      <c r="D17" s="101"/>
      <c r="E17" s="101"/>
      <c r="F17" s="101"/>
      <c r="G17" s="101"/>
      <c r="H17" s="102"/>
      <c r="I17" s="101"/>
      <c r="J17" s="101"/>
      <c r="K17" s="103"/>
      <c r="L17" s="133"/>
      <c r="M17" s="133"/>
      <c r="N17" s="134"/>
      <c r="O17" s="133"/>
      <c r="P17" s="83"/>
    </row>
    <row r="18" spans="1:16" ht="15.75" customHeight="1" x14ac:dyDescent="0.25">
      <c r="A18" s="99"/>
      <c r="B18" s="100"/>
      <c r="C18" s="101"/>
      <c r="D18" s="101"/>
      <c r="E18" s="101"/>
      <c r="F18" s="101"/>
      <c r="G18" s="101"/>
      <c r="H18" s="102"/>
      <c r="I18" s="101"/>
      <c r="J18" s="101"/>
      <c r="K18" s="103"/>
      <c r="L18" s="133"/>
      <c r="M18" s="133"/>
      <c r="N18" s="134"/>
      <c r="O18" s="133"/>
      <c r="P18" s="83"/>
    </row>
    <row r="19" spans="1:16" x14ac:dyDescent="0.25">
      <c r="A19" s="86" t="s">
        <v>84</v>
      </c>
      <c r="B19" s="107"/>
    </row>
    <row r="20" spans="1:16" x14ac:dyDescent="0.25">
      <c r="A20" s="147" t="s">
        <v>53</v>
      </c>
      <c r="B20" s="105"/>
      <c r="C20" s="34"/>
      <c r="D20"/>
      <c r="E20"/>
      <c r="F20"/>
      <c r="G20" s="32" t="s">
        <v>54</v>
      </c>
      <c r="H20" s="32" t="s">
        <v>55</v>
      </c>
    </row>
    <row r="21" spans="1:16" x14ac:dyDescent="0.25">
      <c r="A21" s="147"/>
      <c r="B21" s="105"/>
      <c r="C21" s="34"/>
      <c r="D21" s="34"/>
      <c r="E21" s="18"/>
      <c r="F21" s="31" t="s">
        <v>52</v>
      </c>
      <c r="G21" s="30">
        <v>0.1</v>
      </c>
      <c r="H21" s="33">
        <v>0.01</v>
      </c>
    </row>
  </sheetData>
  <mergeCells count="15">
    <mergeCell ref="K1:K5"/>
    <mergeCell ref="E1:H1"/>
    <mergeCell ref="E2:H2"/>
    <mergeCell ref="E3:H3"/>
    <mergeCell ref="A20:A21"/>
    <mergeCell ref="E4:E5"/>
    <mergeCell ref="J3:J5"/>
    <mergeCell ref="A1:A5"/>
    <mergeCell ref="D1:D5"/>
    <mergeCell ref="I1:I5"/>
    <mergeCell ref="C1:C5"/>
    <mergeCell ref="F4:F5"/>
    <mergeCell ref="G4:G5"/>
    <mergeCell ref="H4:H5"/>
    <mergeCell ref="B1: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B17"/>
  <sheetViews>
    <sheetView zoomScale="85" zoomScaleNormal="85" workbookViewId="0">
      <selection activeCell="C22" sqref="C22"/>
    </sheetView>
  </sheetViews>
  <sheetFormatPr defaultRowHeight="15" x14ac:dyDescent="0.25"/>
  <cols>
    <col min="1" max="2" width="30" style="15" customWidth="1"/>
    <col min="3" max="4" width="30" customWidth="1"/>
    <col min="5" max="5" width="19" customWidth="1"/>
    <col min="6" max="6" width="12.42578125" customWidth="1"/>
    <col min="7" max="7" width="11" customWidth="1"/>
    <col min="8" max="15" width="9.140625" style="83"/>
    <col min="16" max="16" width="9.140625" style="84"/>
    <col min="17" max="22" width="9.140625" style="76"/>
    <col min="23" max="54" width="8.85546875" style="76"/>
  </cols>
  <sheetData>
    <row r="1" spans="1:18" ht="30" customHeight="1" x14ac:dyDescent="0.25">
      <c r="A1" s="148" t="s">
        <v>0</v>
      </c>
      <c r="B1" s="148" t="s">
        <v>172</v>
      </c>
      <c r="C1" s="144" t="s">
        <v>85</v>
      </c>
      <c r="D1" s="144" t="s">
        <v>1</v>
      </c>
      <c r="E1" s="144"/>
      <c r="F1" s="144"/>
      <c r="G1" s="144"/>
      <c r="M1" s="83" t="s">
        <v>100</v>
      </c>
      <c r="N1" s="83" t="s">
        <v>126</v>
      </c>
      <c r="P1" s="84" t="s">
        <v>100</v>
      </c>
      <c r="Q1" s="76" t="s">
        <v>126</v>
      </c>
    </row>
    <row r="2" spans="1:18" ht="37.5" customHeight="1" x14ac:dyDescent="0.25">
      <c r="A2" s="149"/>
      <c r="B2" s="149"/>
      <c r="C2" s="144"/>
      <c r="D2" s="161" t="s">
        <v>142</v>
      </c>
      <c r="E2" s="161"/>
      <c r="F2" s="161"/>
      <c r="G2" s="161"/>
    </row>
    <row r="3" spans="1:18" x14ac:dyDescent="0.25">
      <c r="A3" s="149"/>
      <c r="B3" s="149"/>
      <c r="C3" s="144"/>
      <c r="D3" s="161" t="str">
        <f>E17*100&amp;"% degli allevamenti aperti da controllare sulla popolazione"</f>
        <v>25% degli allevamenti aperti da controllare sulla popolazione</v>
      </c>
      <c r="E3" s="161"/>
      <c r="F3" s="161"/>
      <c r="G3" s="161"/>
      <c r="M3" s="83" t="s">
        <v>102</v>
      </c>
      <c r="P3" s="84" t="s">
        <v>102</v>
      </c>
    </row>
    <row r="4" spans="1:18" x14ac:dyDescent="0.25">
      <c r="A4" s="149"/>
      <c r="B4" s="149"/>
      <c r="C4" s="144"/>
      <c r="D4" s="144" t="s">
        <v>94</v>
      </c>
      <c r="E4" s="144" t="s">
        <v>93</v>
      </c>
      <c r="F4" s="144" t="s">
        <v>91</v>
      </c>
      <c r="G4" s="144" t="s">
        <v>92</v>
      </c>
      <c r="M4" s="83" t="s">
        <v>103</v>
      </c>
      <c r="N4" s="83" t="s">
        <v>23</v>
      </c>
      <c r="P4" s="84" t="s">
        <v>103</v>
      </c>
      <c r="Q4" s="76" t="s">
        <v>274</v>
      </c>
      <c r="R4" s="76" t="s">
        <v>23</v>
      </c>
    </row>
    <row r="5" spans="1:18" x14ac:dyDescent="0.25">
      <c r="A5" s="150"/>
      <c r="B5" s="150"/>
      <c r="C5" s="144"/>
      <c r="D5" s="144"/>
      <c r="E5" s="144"/>
      <c r="F5" s="144"/>
      <c r="G5" s="144"/>
      <c r="L5" s="125" t="s">
        <v>3</v>
      </c>
      <c r="N5" s="83">
        <v>0</v>
      </c>
      <c r="P5" s="84" t="s">
        <v>4</v>
      </c>
      <c r="Q5" s="76" t="s">
        <v>177</v>
      </c>
      <c r="R5" s="76">
        <v>2</v>
      </c>
    </row>
    <row r="6" spans="1:18" x14ac:dyDescent="0.25">
      <c r="A6" s="52" t="s">
        <v>22</v>
      </c>
      <c r="B6" s="52" t="s">
        <v>264</v>
      </c>
      <c r="C6" s="53">
        <v>2</v>
      </c>
      <c r="D6" s="54">
        <v>1</v>
      </c>
      <c r="E6" s="3">
        <v>0</v>
      </c>
      <c r="F6" s="3">
        <v>0</v>
      </c>
      <c r="G6" s="3">
        <v>1</v>
      </c>
      <c r="H6" s="83">
        <f t="shared" ref="H6:H14" si="0">ROUNDUP((C6*$E$17),0)</f>
        <v>1</v>
      </c>
      <c r="I6" s="130">
        <f t="shared" ref="I6:I14" si="1">J6+E6+F6</f>
        <v>0</v>
      </c>
      <c r="J6" s="83">
        <f t="shared" ref="J6:J14" si="2">ROUND((C6*0.6*$E$17),0)</f>
        <v>0</v>
      </c>
      <c r="K6" s="130">
        <f t="shared" ref="K6:K14" si="3">H6-I6</f>
        <v>1</v>
      </c>
    </row>
    <row r="7" spans="1:18" x14ac:dyDescent="0.25">
      <c r="A7" s="52" t="s">
        <v>22</v>
      </c>
      <c r="B7" s="52" t="s">
        <v>265</v>
      </c>
      <c r="C7" s="53">
        <v>131</v>
      </c>
      <c r="D7" s="54">
        <v>20</v>
      </c>
      <c r="E7" s="3">
        <v>11</v>
      </c>
      <c r="F7" s="3">
        <v>2</v>
      </c>
      <c r="G7" s="3">
        <v>33</v>
      </c>
      <c r="H7" s="83">
        <f t="shared" si="0"/>
        <v>33</v>
      </c>
      <c r="I7" s="130">
        <f t="shared" si="1"/>
        <v>33</v>
      </c>
      <c r="J7" s="83">
        <f t="shared" si="2"/>
        <v>20</v>
      </c>
      <c r="K7" s="130">
        <f t="shared" si="3"/>
        <v>0</v>
      </c>
    </row>
    <row r="8" spans="1:18" x14ac:dyDescent="0.25">
      <c r="A8" s="52" t="s">
        <v>22</v>
      </c>
      <c r="B8" s="52" t="s">
        <v>266</v>
      </c>
      <c r="C8" s="53">
        <v>12</v>
      </c>
      <c r="D8" s="54">
        <v>2</v>
      </c>
      <c r="E8" s="3">
        <v>1</v>
      </c>
      <c r="F8" s="3">
        <v>0</v>
      </c>
      <c r="G8" s="3">
        <v>3</v>
      </c>
      <c r="H8" s="83">
        <f t="shared" si="0"/>
        <v>3</v>
      </c>
      <c r="I8" s="130">
        <f t="shared" si="1"/>
        <v>3</v>
      </c>
      <c r="J8" s="83">
        <f t="shared" si="2"/>
        <v>2</v>
      </c>
      <c r="K8" s="130">
        <f t="shared" si="3"/>
        <v>0</v>
      </c>
    </row>
    <row r="9" spans="1:18" x14ac:dyDescent="0.25">
      <c r="A9" s="52" t="s">
        <v>22</v>
      </c>
      <c r="B9" s="52" t="s">
        <v>267</v>
      </c>
      <c r="C9" s="53">
        <v>2</v>
      </c>
      <c r="D9" s="54">
        <v>1</v>
      </c>
      <c r="E9" s="3">
        <v>0</v>
      </c>
      <c r="F9" s="3">
        <v>0</v>
      </c>
      <c r="G9" s="3">
        <v>1</v>
      </c>
      <c r="H9" s="83">
        <f t="shared" si="0"/>
        <v>1</v>
      </c>
      <c r="I9" s="130">
        <f t="shared" si="1"/>
        <v>0</v>
      </c>
      <c r="J9" s="83">
        <f t="shared" si="2"/>
        <v>0</v>
      </c>
      <c r="K9" s="130">
        <f t="shared" si="3"/>
        <v>1</v>
      </c>
    </row>
    <row r="10" spans="1:18" x14ac:dyDescent="0.25">
      <c r="A10" s="52" t="s">
        <v>22</v>
      </c>
      <c r="B10" s="52" t="s">
        <v>268</v>
      </c>
      <c r="C10" s="53">
        <v>0</v>
      </c>
      <c r="D10" s="54">
        <v>0</v>
      </c>
      <c r="E10" s="3">
        <v>0</v>
      </c>
      <c r="F10" s="3">
        <v>0</v>
      </c>
      <c r="G10" s="3">
        <v>0</v>
      </c>
      <c r="H10" s="83">
        <f t="shared" si="0"/>
        <v>0</v>
      </c>
      <c r="I10" s="130">
        <f t="shared" si="1"/>
        <v>0</v>
      </c>
      <c r="J10" s="83">
        <f t="shared" si="2"/>
        <v>0</v>
      </c>
      <c r="K10" s="130">
        <f t="shared" si="3"/>
        <v>0</v>
      </c>
    </row>
    <row r="11" spans="1:18" x14ac:dyDescent="0.25">
      <c r="A11" s="52" t="s">
        <v>22</v>
      </c>
      <c r="B11" s="52" t="s">
        <v>269</v>
      </c>
      <c r="C11" s="53">
        <v>51</v>
      </c>
      <c r="D11" s="54">
        <v>8</v>
      </c>
      <c r="E11" s="3">
        <v>4</v>
      </c>
      <c r="F11" s="3">
        <v>1</v>
      </c>
      <c r="G11" s="3">
        <v>13</v>
      </c>
      <c r="H11" s="83">
        <f t="shared" si="0"/>
        <v>13</v>
      </c>
      <c r="I11" s="130">
        <f t="shared" si="1"/>
        <v>13</v>
      </c>
      <c r="J11" s="83">
        <f t="shared" si="2"/>
        <v>8</v>
      </c>
      <c r="K11" s="130">
        <f t="shared" si="3"/>
        <v>0</v>
      </c>
    </row>
    <row r="12" spans="1:18" x14ac:dyDescent="0.25">
      <c r="A12" s="52" t="s">
        <v>22</v>
      </c>
      <c r="B12" s="52" t="s">
        <v>270</v>
      </c>
      <c r="C12" s="53">
        <v>43</v>
      </c>
      <c r="D12" s="54">
        <v>6</v>
      </c>
      <c r="E12" s="3">
        <v>4</v>
      </c>
      <c r="F12" s="3">
        <v>1</v>
      </c>
      <c r="G12" s="3">
        <v>11</v>
      </c>
      <c r="H12" s="83">
        <f t="shared" si="0"/>
        <v>11</v>
      </c>
      <c r="I12" s="130">
        <f t="shared" si="1"/>
        <v>11</v>
      </c>
      <c r="J12" s="83">
        <f t="shared" si="2"/>
        <v>6</v>
      </c>
      <c r="K12" s="130">
        <f t="shared" si="3"/>
        <v>0</v>
      </c>
    </row>
    <row r="13" spans="1:18" x14ac:dyDescent="0.25">
      <c r="A13" s="52" t="s">
        <v>22</v>
      </c>
      <c r="B13" s="52" t="s">
        <v>271</v>
      </c>
      <c r="C13" s="53">
        <v>3</v>
      </c>
      <c r="D13" s="54">
        <v>1</v>
      </c>
      <c r="E13" s="3">
        <v>0</v>
      </c>
      <c r="F13" s="3">
        <v>0</v>
      </c>
      <c r="G13" s="3">
        <v>1</v>
      </c>
      <c r="H13" s="83">
        <f t="shared" si="0"/>
        <v>1</v>
      </c>
      <c r="I13" s="130">
        <f t="shared" si="1"/>
        <v>0</v>
      </c>
      <c r="J13" s="83">
        <f t="shared" si="2"/>
        <v>0</v>
      </c>
      <c r="K13" s="130">
        <f t="shared" si="3"/>
        <v>1</v>
      </c>
    </row>
    <row r="14" spans="1:18" x14ac:dyDescent="0.25">
      <c r="A14" s="52" t="s">
        <v>22</v>
      </c>
      <c r="B14" s="52" t="s">
        <v>272</v>
      </c>
      <c r="C14" s="53">
        <v>43</v>
      </c>
      <c r="D14" s="54">
        <v>6</v>
      </c>
      <c r="E14" s="3">
        <v>4</v>
      </c>
      <c r="F14" s="3">
        <v>1</v>
      </c>
      <c r="G14" s="3">
        <v>11</v>
      </c>
      <c r="H14" s="83">
        <f t="shared" si="0"/>
        <v>11</v>
      </c>
      <c r="I14" s="130">
        <f t="shared" si="1"/>
        <v>11</v>
      </c>
      <c r="J14" s="83">
        <f t="shared" si="2"/>
        <v>6</v>
      </c>
      <c r="K14" s="130">
        <f t="shared" si="3"/>
        <v>0</v>
      </c>
    </row>
    <row r="16" spans="1:18" x14ac:dyDescent="0.25">
      <c r="A16"/>
      <c r="B16"/>
      <c r="E16" s="32" t="s">
        <v>54</v>
      </c>
    </row>
    <row r="17" spans="1:5" ht="30" x14ac:dyDescent="0.25">
      <c r="A17" s="11" t="s">
        <v>53</v>
      </c>
      <c r="B17" s="93"/>
      <c r="C17" s="18"/>
      <c r="D17" s="31" t="s">
        <v>52</v>
      </c>
      <c r="E17" s="30">
        <v>0.25</v>
      </c>
    </row>
  </sheetData>
  <mergeCells count="10">
    <mergeCell ref="A1:A5"/>
    <mergeCell ref="C1:C5"/>
    <mergeCell ref="D4:D5"/>
    <mergeCell ref="D2:G2"/>
    <mergeCell ref="D3:G3"/>
    <mergeCell ref="E4:E5"/>
    <mergeCell ref="F4:F5"/>
    <mergeCell ref="G4:G5"/>
    <mergeCell ref="D1:G1"/>
    <mergeCell ref="B1:B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10"/>
  <sheetViews>
    <sheetView zoomScale="80" zoomScaleNormal="80" workbookViewId="0">
      <selection activeCell="B7" sqref="B7"/>
    </sheetView>
  </sheetViews>
  <sheetFormatPr defaultRowHeight="15" x14ac:dyDescent="0.25"/>
  <cols>
    <col min="1" max="1" width="30" customWidth="1"/>
    <col min="2" max="2" width="24.85546875" customWidth="1"/>
    <col min="3" max="3" width="20.85546875" customWidth="1"/>
    <col min="4" max="9" width="22.42578125" customWidth="1"/>
  </cols>
  <sheetData>
    <row r="1" spans="1:10" ht="45" x14ac:dyDescent="0.25">
      <c r="A1" s="144" t="s">
        <v>0</v>
      </c>
      <c r="B1" s="148" t="s">
        <v>58</v>
      </c>
      <c r="C1" s="148" t="s">
        <v>106</v>
      </c>
      <c r="D1" s="162" t="s">
        <v>1</v>
      </c>
      <c r="E1" s="163"/>
      <c r="F1" s="163"/>
      <c r="G1" s="164"/>
      <c r="H1" s="144" t="s">
        <v>158</v>
      </c>
      <c r="I1" s="104" t="s">
        <v>1</v>
      </c>
      <c r="J1" s="144" t="s">
        <v>92</v>
      </c>
    </row>
    <row r="2" spans="1:10" ht="75" x14ac:dyDescent="0.25">
      <c r="A2" s="144"/>
      <c r="B2" s="149"/>
      <c r="C2" s="149"/>
      <c r="D2" s="162" t="s">
        <v>107</v>
      </c>
      <c r="E2" s="163"/>
      <c r="F2" s="163"/>
      <c r="G2" s="164"/>
      <c r="H2" s="144"/>
      <c r="I2" s="106" t="s">
        <v>159</v>
      </c>
      <c r="J2" s="144"/>
    </row>
    <row r="3" spans="1:10" x14ac:dyDescent="0.25">
      <c r="A3" s="144"/>
      <c r="B3" s="149"/>
      <c r="C3" s="149"/>
      <c r="D3" s="165" t="str">
        <f>F9*100&amp;"% degli allevamenti di grandi dimensioni"</f>
        <v>10% degli allevamenti di grandi dimensioni</v>
      </c>
      <c r="E3" s="166"/>
      <c r="F3" s="166"/>
      <c r="G3" s="167"/>
      <c r="H3" s="144"/>
      <c r="I3" s="144" t="str">
        <f>G9*100&amp;"% degli allevamenti di piccole dimensioni da controllare sui non intensivi"</f>
        <v>1% degli allevamenti di piccole dimensioni da controllare sui non intensivi</v>
      </c>
      <c r="J3" s="144"/>
    </row>
    <row r="4" spans="1:10" x14ac:dyDescent="0.25">
      <c r="A4" s="144"/>
      <c r="B4" s="149"/>
      <c r="C4" s="149"/>
      <c r="D4" s="148" t="s">
        <v>94</v>
      </c>
      <c r="E4" s="148" t="s">
        <v>93</v>
      </c>
      <c r="F4" s="148" t="s">
        <v>91</v>
      </c>
      <c r="G4" s="148" t="s">
        <v>23</v>
      </c>
      <c r="H4" s="144"/>
      <c r="I4" s="144"/>
      <c r="J4" s="144"/>
    </row>
    <row r="5" spans="1:10" x14ac:dyDescent="0.25">
      <c r="A5" s="144"/>
      <c r="B5" s="150"/>
      <c r="C5" s="150"/>
      <c r="D5" s="150"/>
      <c r="E5" s="150"/>
      <c r="F5" s="150"/>
      <c r="G5" s="150"/>
      <c r="H5" s="144"/>
      <c r="I5" s="144"/>
      <c r="J5" s="144"/>
    </row>
    <row r="6" spans="1:10" x14ac:dyDescent="0.25">
      <c r="A6" s="26" t="s">
        <v>22</v>
      </c>
      <c r="B6" s="29">
        <v>1137</v>
      </c>
      <c r="C6" s="10">
        <v>325</v>
      </c>
      <c r="D6" s="10">
        <v>27</v>
      </c>
      <c r="E6" s="10">
        <v>9</v>
      </c>
      <c r="F6" s="10">
        <v>1</v>
      </c>
      <c r="G6" s="3">
        <v>37</v>
      </c>
      <c r="H6" s="10">
        <v>812</v>
      </c>
      <c r="I6" s="10">
        <v>15</v>
      </c>
      <c r="J6" s="66">
        <v>52</v>
      </c>
    </row>
    <row r="7" spans="1:10" x14ac:dyDescent="0.25">
      <c r="A7" s="86"/>
      <c r="B7" s="28"/>
      <c r="C7" s="8"/>
      <c r="D7" s="8"/>
      <c r="E7" s="8"/>
      <c r="F7" s="8"/>
      <c r="G7" s="8"/>
      <c r="H7" s="8"/>
      <c r="I7" s="8"/>
      <c r="J7" s="8"/>
    </row>
    <row r="8" spans="1:10" x14ac:dyDescent="0.25">
      <c r="A8" s="86" t="s">
        <v>84</v>
      </c>
      <c r="B8" s="105"/>
      <c r="F8" s="121" t="s">
        <v>54</v>
      </c>
      <c r="G8" s="121" t="s">
        <v>55</v>
      </c>
      <c r="H8" s="8"/>
      <c r="I8" s="8"/>
      <c r="J8" s="8"/>
    </row>
    <row r="9" spans="1:10" x14ac:dyDescent="0.25">
      <c r="A9" s="147" t="s">
        <v>53</v>
      </c>
      <c r="B9" s="105"/>
      <c r="C9" s="105"/>
      <c r="D9" s="18"/>
      <c r="E9" s="31" t="s">
        <v>52</v>
      </c>
      <c r="F9" s="118">
        <f>Conigli!G21</f>
        <v>0.1</v>
      </c>
      <c r="G9" s="119">
        <f>Conigli!H21</f>
        <v>0.01</v>
      </c>
      <c r="H9" s="8"/>
      <c r="I9" s="8"/>
      <c r="J9" s="8"/>
    </row>
    <row r="10" spans="1:10" x14ac:dyDescent="0.25">
      <c r="A10" s="147"/>
    </row>
  </sheetData>
  <mergeCells count="14">
    <mergeCell ref="A1:A5"/>
    <mergeCell ref="B1:B5"/>
    <mergeCell ref="C1:C5"/>
    <mergeCell ref="D1:G1"/>
    <mergeCell ref="A9:A10"/>
    <mergeCell ref="H1:H5"/>
    <mergeCell ref="J1:J5"/>
    <mergeCell ref="D2:G2"/>
    <mergeCell ref="D3:G3"/>
    <mergeCell ref="I3:I5"/>
    <mergeCell ref="D4:D5"/>
    <mergeCell ref="E4:E5"/>
    <mergeCell ref="F4:F5"/>
    <mergeCell ref="G4:G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O21"/>
  <sheetViews>
    <sheetView zoomScale="70" zoomScaleNormal="70" workbookViewId="0">
      <selection activeCell="C15" sqref="C15"/>
    </sheetView>
  </sheetViews>
  <sheetFormatPr defaultRowHeight="15" x14ac:dyDescent="0.25"/>
  <cols>
    <col min="1" max="3" width="30" style="15" customWidth="1"/>
    <col min="4" max="4" width="14.28515625" customWidth="1"/>
    <col min="5" max="5" width="26" customWidth="1"/>
    <col min="6" max="6" width="21.28515625" customWidth="1"/>
    <col min="7" max="7" width="12.28515625" customWidth="1"/>
    <col min="8" max="8" width="18.140625" customWidth="1"/>
    <col min="10" max="10" width="19.7109375" customWidth="1"/>
    <col min="12" max="31" width="9.140625" style="83"/>
    <col min="32" max="41" width="8.85546875" style="76"/>
  </cols>
  <sheetData>
    <row r="1" spans="1:35" ht="30" customHeight="1" x14ac:dyDescent="0.25">
      <c r="A1" s="144" t="s">
        <v>0</v>
      </c>
      <c r="B1" s="148" t="s">
        <v>172</v>
      </c>
      <c r="C1" s="148" t="s">
        <v>58</v>
      </c>
      <c r="D1" s="148" t="s">
        <v>106</v>
      </c>
      <c r="E1" s="162" t="s">
        <v>1</v>
      </c>
      <c r="F1" s="163"/>
      <c r="G1" s="163"/>
      <c r="H1" s="164"/>
      <c r="I1" s="144" t="s">
        <v>158</v>
      </c>
      <c r="J1" s="73" t="s">
        <v>1</v>
      </c>
      <c r="K1" s="144" t="s">
        <v>92</v>
      </c>
      <c r="L1" s="85"/>
      <c r="M1" s="85"/>
      <c r="N1" s="85"/>
      <c r="O1" s="85"/>
      <c r="P1" s="85"/>
      <c r="V1" s="83" t="s">
        <v>98</v>
      </c>
      <c r="W1" s="83" t="s">
        <v>108</v>
      </c>
      <c r="Y1" s="83" t="s">
        <v>98</v>
      </c>
      <c r="Z1" s="83" t="s">
        <v>108</v>
      </c>
      <c r="AA1" s="83" t="s">
        <v>100</v>
      </c>
      <c r="AB1" s="83" t="s">
        <v>110</v>
      </c>
      <c r="AD1" s="83" t="s">
        <v>100</v>
      </c>
      <c r="AE1" s="83" t="s">
        <v>109</v>
      </c>
      <c r="AG1" s="76" t="s">
        <v>100</v>
      </c>
      <c r="AH1" s="76" t="s">
        <v>110</v>
      </c>
    </row>
    <row r="2" spans="1:35" ht="30" customHeight="1" x14ac:dyDescent="0.25">
      <c r="A2" s="144"/>
      <c r="B2" s="149"/>
      <c r="C2" s="149"/>
      <c r="D2" s="149"/>
      <c r="E2" s="162" t="s">
        <v>107</v>
      </c>
      <c r="F2" s="163"/>
      <c r="G2" s="163"/>
      <c r="H2" s="164"/>
      <c r="I2" s="144"/>
      <c r="J2" s="71" t="s">
        <v>159</v>
      </c>
      <c r="K2" s="144"/>
      <c r="L2" s="85"/>
      <c r="M2" s="85"/>
      <c r="N2" s="85"/>
      <c r="O2" s="85"/>
      <c r="P2" s="85"/>
      <c r="R2" s="83" t="s">
        <v>100</v>
      </c>
      <c r="S2" s="83" t="s">
        <v>109</v>
      </c>
      <c r="V2" s="83" t="s">
        <v>100</v>
      </c>
      <c r="W2" s="83" t="s">
        <v>109</v>
      </c>
      <c r="Y2" s="83" t="s">
        <v>100</v>
      </c>
      <c r="Z2" s="83" t="s">
        <v>110</v>
      </c>
    </row>
    <row r="3" spans="1:35" ht="15" customHeight="1" x14ac:dyDescent="0.25">
      <c r="A3" s="144"/>
      <c r="B3" s="149"/>
      <c r="C3" s="149"/>
      <c r="D3" s="149"/>
      <c r="E3" s="165" t="str">
        <f>G21*100&amp;"% degli allevamenti di grandi dimensioni"</f>
        <v>10% degli allevamenti di grandi dimensioni</v>
      </c>
      <c r="F3" s="166"/>
      <c r="G3" s="166"/>
      <c r="H3" s="167"/>
      <c r="I3" s="144"/>
      <c r="J3" s="144" t="str">
        <f>H21*100&amp;"% degli allevamenti di piccole dimensioni da controllare sui non intensivi"</f>
        <v>1% degli allevamenti di piccole dimensioni da controllare sui non intensivi</v>
      </c>
      <c r="K3" s="144"/>
      <c r="L3" s="85"/>
      <c r="M3" s="85"/>
      <c r="N3" s="85"/>
      <c r="O3" s="85"/>
      <c r="P3" s="85"/>
      <c r="AA3" s="83" t="s">
        <v>124</v>
      </c>
      <c r="AD3" s="83" t="s">
        <v>102</v>
      </c>
      <c r="AG3" s="76" t="s">
        <v>102</v>
      </c>
    </row>
    <row r="4" spans="1:35" ht="45" x14ac:dyDescent="0.25">
      <c r="A4" s="144"/>
      <c r="B4" s="149"/>
      <c r="C4" s="149"/>
      <c r="D4" s="149"/>
      <c r="E4" s="148" t="s">
        <v>94</v>
      </c>
      <c r="F4" s="148" t="s">
        <v>93</v>
      </c>
      <c r="G4" s="148" t="s">
        <v>91</v>
      </c>
      <c r="H4" s="148" t="s">
        <v>23</v>
      </c>
      <c r="I4" s="144"/>
      <c r="J4" s="144"/>
      <c r="K4" s="144"/>
      <c r="L4" s="85" t="s">
        <v>105</v>
      </c>
      <c r="M4" s="85"/>
      <c r="N4" s="85"/>
      <c r="O4" s="85"/>
      <c r="P4" s="85"/>
      <c r="R4" s="83" t="s">
        <v>124</v>
      </c>
      <c r="V4" s="83" t="s">
        <v>102</v>
      </c>
      <c r="Y4" s="83" t="s">
        <v>102</v>
      </c>
      <c r="AA4" s="83" t="s">
        <v>103</v>
      </c>
      <c r="AB4" s="83" t="s">
        <v>23</v>
      </c>
      <c r="AD4" s="83" t="s">
        <v>103</v>
      </c>
      <c r="AE4" s="83" t="s">
        <v>274</v>
      </c>
      <c r="AF4" s="76" t="s">
        <v>23</v>
      </c>
      <c r="AG4" s="76" t="s">
        <v>103</v>
      </c>
      <c r="AH4" s="76" t="s">
        <v>274</v>
      </c>
      <c r="AI4" s="76" t="s">
        <v>23</v>
      </c>
    </row>
    <row r="5" spans="1:35" x14ac:dyDescent="0.25">
      <c r="A5" s="144"/>
      <c r="B5" s="150"/>
      <c r="C5" s="150"/>
      <c r="D5" s="150"/>
      <c r="E5" s="150"/>
      <c r="F5" s="150"/>
      <c r="G5" s="150"/>
      <c r="H5" s="150"/>
      <c r="I5" s="144"/>
      <c r="J5" s="144"/>
      <c r="K5" s="144"/>
      <c r="L5" s="85"/>
      <c r="M5" s="85"/>
      <c r="N5" s="85"/>
      <c r="O5" s="85"/>
      <c r="P5" s="85"/>
      <c r="R5" s="83" t="s">
        <v>103</v>
      </c>
      <c r="S5" s="83" t="s">
        <v>23</v>
      </c>
      <c r="V5" s="83" t="s">
        <v>103</v>
      </c>
      <c r="W5" s="83" t="s">
        <v>23</v>
      </c>
      <c r="Y5" s="83" t="s">
        <v>103</v>
      </c>
      <c r="Z5" s="83" t="s">
        <v>23</v>
      </c>
      <c r="AA5" s="83" t="s">
        <v>3</v>
      </c>
      <c r="AB5" s="83">
        <v>4</v>
      </c>
      <c r="AD5" s="83" t="s">
        <v>3</v>
      </c>
      <c r="AE5" s="83" t="s">
        <v>173</v>
      </c>
      <c r="AF5" s="76">
        <v>1</v>
      </c>
      <c r="AG5" s="76" t="s">
        <v>3</v>
      </c>
      <c r="AH5" s="76" t="s">
        <v>174</v>
      </c>
      <c r="AI5" s="76">
        <v>1</v>
      </c>
    </row>
    <row r="6" spans="1:35" x14ac:dyDescent="0.25">
      <c r="A6" s="52" t="s">
        <v>22</v>
      </c>
      <c r="B6" s="52" t="s">
        <v>264</v>
      </c>
      <c r="C6" s="29">
        <v>2</v>
      </c>
      <c r="D6" s="10">
        <v>1</v>
      </c>
      <c r="E6" s="54">
        <v>1</v>
      </c>
      <c r="F6" s="3">
        <v>0</v>
      </c>
      <c r="G6" s="3">
        <v>0</v>
      </c>
      <c r="H6" s="3">
        <v>1</v>
      </c>
      <c r="I6" s="29">
        <v>1</v>
      </c>
      <c r="J6" s="2">
        <v>1</v>
      </c>
      <c r="K6" s="66">
        <v>2</v>
      </c>
      <c r="L6" s="85">
        <f>ROUNDUP((D6*$G$21),0)</f>
        <v>1</v>
      </c>
      <c r="M6" s="85">
        <f>ROUND((D6*0.6*$G$21),0)</f>
        <v>0</v>
      </c>
      <c r="N6" s="132">
        <f t="shared" ref="N6:N10" si="0">M6+F6+G6</f>
        <v>0</v>
      </c>
      <c r="O6" s="85"/>
      <c r="P6" s="130">
        <f t="shared" ref="P6:P10" si="1">L6-N6</f>
        <v>1</v>
      </c>
    </row>
    <row r="7" spans="1:35" x14ac:dyDescent="0.25">
      <c r="A7" s="52" t="s">
        <v>22</v>
      </c>
      <c r="B7" s="52" t="s">
        <v>265</v>
      </c>
      <c r="C7" s="29">
        <v>53</v>
      </c>
      <c r="D7" s="10">
        <v>35</v>
      </c>
      <c r="E7" s="54">
        <v>3</v>
      </c>
      <c r="F7" s="3">
        <v>1</v>
      </c>
      <c r="G7" s="3">
        <v>0</v>
      </c>
      <c r="H7" s="3">
        <v>4</v>
      </c>
      <c r="I7" s="29">
        <v>18</v>
      </c>
      <c r="J7" s="2">
        <v>1</v>
      </c>
      <c r="K7" s="66">
        <v>5</v>
      </c>
      <c r="L7" s="85">
        <f>ROUNDUP((D7*$G$21),0)</f>
        <v>4</v>
      </c>
      <c r="M7" s="85">
        <f>ROUND((D7*0.6*$G$21),0)</f>
        <v>2</v>
      </c>
      <c r="N7" s="132">
        <f t="shared" si="0"/>
        <v>3</v>
      </c>
      <c r="O7" s="85"/>
      <c r="P7" s="130">
        <f t="shared" si="1"/>
        <v>1</v>
      </c>
    </row>
    <row r="8" spans="1:35" x14ac:dyDescent="0.25">
      <c r="A8" s="52" t="s">
        <v>22</v>
      </c>
      <c r="B8" s="52" t="s">
        <v>266</v>
      </c>
      <c r="C8" s="29">
        <v>4</v>
      </c>
      <c r="D8" s="10">
        <v>2</v>
      </c>
      <c r="E8" s="54">
        <v>1</v>
      </c>
      <c r="F8" s="3">
        <v>0</v>
      </c>
      <c r="G8" s="3">
        <v>0</v>
      </c>
      <c r="H8" s="3">
        <v>1</v>
      </c>
      <c r="I8" s="29">
        <v>2</v>
      </c>
      <c r="J8" s="2">
        <v>1</v>
      </c>
      <c r="K8" s="66">
        <v>2</v>
      </c>
      <c r="L8" s="85">
        <f>ROUNDUP((D8*$G$21),0)</f>
        <v>1</v>
      </c>
      <c r="M8" s="85">
        <f>ROUND((D8*0.6*$G$21),0)</f>
        <v>0</v>
      </c>
      <c r="N8" s="132">
        <f t="shared" si="0"/>
        <v>0</v>
      </c>
      <c r="O8" s="85"/>
      <c r="P8" s="130">
        <f t="shared" si="1"/>
        <v>1</v>
      </c>
    </row>
    <row r="9" spans="1:35" x14ac:dyDescent="0.25">
      <c r="A9" s="52" t="s">
        <v>22</v>
      </c>
      <c r="B9" s="52" t="s">
        <v>267</v>
      </c>
      <c r="C9" s="29">
        <v>0</v>
      </c>
      <c r="D9" s="10">
        <v>0</v>
      </c>
      <c r="E9" s="54">
        <v>0</v>
      </c>
      <c r="F9" s="3">
        <v>0</v>
      </c>
      <c r="G9" s="3">
        <v>0</v>
      </c>
      <c r="H9" s="3">
        <v>0</v>
      </c>
      <c r="I9" s="29">
        <v>0</v>
      </c>
      <c r="J9" s="2">
        <v>0</v>
      </c>
      <c r="K9" s="66">
        <v>0</v>
      </c>
      <c r="L9" s="85">
        <f>ROUNDUP((D9*$G$21),0)</f>
        <v>0</v>
      </c>
      <c r="M9" s="85">
        <f>ROUND((D9*0.6*$G$21),0)</f>
        <v>0</v>
      </c>
      <c r="N9" s="132">
        <f t="shared" si="0"/>
        <v>0</v>
      </c>
      <c r="O9" s="85"/>
      <c r="P9" s="130">
        <f t="shared" si="1"/>
        <v>0</v>
      </c>
    </row>
    <row r="10" spans="1:35" x14ac:dyDescent="0.25">
      <c r="A10" s="52" t="s">
        <v>22</v>
      </c>
      <c r="B10" s="52" t="s">
        <v>268</v>
      </c>
      <c r="C10" s="29">
        <v>1</v>
      </c>
      <c r="D10" s="10">
        <v>1</v>
      </c>
      <c r="E10" s="54">
        <v>1</v>
      </c>
      <c r="F10" s="3">
        <v>0</v>
      </c>
      <c r="G10" s="3">
        <v>0</v>
      </c>
      <c r="H10" s="3">
        <v>1</v>
      </c>
      <c r="I10" s="29">
        <v>0</v>
      </c>
      <c r="J10" s="2">
        <v>0</v>
      </c>
      <c r="K10" s="66">
        <v>1</v>
      </c>
      <c r="L10" s="85">
        <f>ROUNDUP((D10*$G$21),0)</f>
        <v>1</v>
      </c>
      <c r="M10" s="85">
        <f>ROUND((D10*0.6*$G$21),0)</f>
        <v>0</v>
      </c>
      <c r="N10" s="132">
        <f t="shared" si="0"/>
        <v>0</v>
      </c>
      <c r="O10" s="85"/>
      <c r="P10" s="130">
        <f t="shared" si="1"/>
        <v>1</v>
      </c>
    </row>
    <row r="11" spans="1:35" x14ac:dyDescent="0.25">
      <c r="A11" s="52" t="s">
        <v>22</v>
      </c>
      <c r="B11" s="52" t="s">
        <v>269</v>
      </c>
      <c r="C11" s="29">
        <v>19</v>
      </c>
      <c r="D11" s="10">
        <v>12</v>
      </c>
      <c r="E11" s="54">
        <v>2</v>
      </c>
      <c r="F11" s="3">
        <v>0</v>
      </c>
      <c r="G11" s="3">
        <v>0</v>
      </c>
      <c r="H11" s="3">
        <v>2</v>
      </c>
      <c r="I11" s="29">
        <v>7</v>
      </c>
      <c r="J11" s="2">
        <v>1</v>
      </c>
      <c r="K11" s="66">
        <v>3</v>
      </c>
      <c r="L11" s="85">
        <f t="shared" ref="L11:L14" si="2">ROUNDUP((D11*$G$21),0)</f>
        <v>2</v>
      </c>
      <c r="M11" s="85">
        <f t="shared" ref="M11:M14" si="3">ROUND((D11*0.6*$G$21),0)</f>
        <v>1</v>
      </c>
      <c r="N11" s="132">
        <f t="shared" ref="N11:N14" si="4">M11+F11+G11</f>
        <v>1</v>
      </c>
      <c r="O11" s="85"/>
      <c r="P11" s="130">
        <f t="shared" ref="P11:P14" si="5">L11-N11</f>
        <v>1</v>
      </c>
    </row>
    <row r="12" spans="1:35" x14ac:dyDescent="0.25">
      <c r="A12" s="52" t="s">
        <v>22</v>
      </c>
      <c r="B12" s="52" t="s">
        <v>270</v>
      </c>
      <c r="C12" s="29">
        <v>13</v>
      </c>
      <c r="D12" s="10">
        <v>9</v>
      </c>
      <c r="E12" s="54">
        <v>1</v>
      </c>
      <c r="F12" s="3">
        <v>0</v>
      </c>
      <c r="G12" s="3">
        <v>0</v>
      </c>
      <c r="H12" s="3">
        <v>1</v>
      </c>
      <c r="I12" s="29">
        <v>4</v>
      </c>
      <c r="J12" s="2">
        <v>1</v>
      </c>
      <c r="K12" s="66">
        <v>2</v>
      </c>
      <c r="L12" s="85">
        <f t="shared" si="2"/>
        <v>1</v>
      </c>
      <c r="M12" s="85">
        <f t="shared" si="3"/>
        <v>1</v>
      </c>
      <c r="N12" s="132">
        <f t="shared" si="4"/>
        <v>1</v>
      </c>
      <c r="O12" s="85"/>
      <c r="P12" s="130">
        <f t="shared" si="5"/>
        <v>0</v>
      </c>
    </row>
    <row r="13" spans="1:35" x14ac:dyDescent="0.25">
      <c r="A13" s="52" t="s">
        <v>22</v>
      </c>
      <c r="B13" s="52" t="s">
        <v>271</v>
      </c>
      <c r="C13" s="29">
        <v>10</v>
      </c>
      <c r="D13" s="10">
        <v>3</v>
      </c>
      <c r="E13" s="54">
        <v>1</v>
      </c>
      <c r="F13" s="3">
        <v>0</v>
      </c>
      <c r="G13" s="3">
        <v>0</v>
      </c>
      <c r="H13" s="3">
        <v>1</v>
      </c>
      <c r="I13" s="29">
        <v>7</v>
      </c>
      <c r="J13" s="2">
        <v>1</v>
      </c>
      <c r="K13" s="66">
        <v>2</v>
      </c>
      <c r="L13" s="85">
        <f t="shared" si="2"/>
        <v>1</v>
      </c>
      <c r="M13" s="85">
        <f t="shared" si="3"/>
        <v>0</v>
      </c>
      <c r="N13" s="132">
        <f t="shared" si="4"/>
        <v>0</v>
      </c>
      <c r="O13" s="85"/>
      <c r="P13" s="130">
        <f t="shared" si="5"/>
        <v>1</v>
      </c>
    </row>
    <row r="14" spans="1:35" x14ac:dyDescent="0.25">
      <c r="A14" s="52" t="s">
        <v>22</v>
      </c>
      <c r="B14" s="52" t="s">
        <v>272</v>
      </c>
      <c r="C14" s="29">
        <v>28</v>
      </c>
      <c r="D14" s="10">
        <v>23</v>
      </c>
      <c r="E14" s="54">
        <v>2</v>
      </c>
      <c r="F14" s="3">
        <v>1</v>
      </c>
      <c r="G14" s="3">
        <v>0</v>
      </c>
      <c r="H14" s="3">
        <v>3</v>
      </c>
      <c r="I14" s="29">
        <v>5</v>
      </c>
      <c r="J14" s="2">
        <v>1</v>
      </c>
      <c r="K14" s="66">
        <v>4</v>
      </c>
      <c r="L14" s="85">
        <f t="shared" si="2"/>
        <v>3</v>
      </c>
      <c r="M14" s="85">
        <f t="shared" si="3"/>
        <v>1</v>
      </c>
      <c r="N14" s="132">
        <f t="shared" si="4"/>
        <v>2</v>
      </c>
      <c r="O14" s="85"/>
      <c r="P14" s="130">
        <f t="shared" si="5"/>
        <v>1</v>
      </c>
    </row>
    <row r="15" spans="1:35" x14ac:dyDescent="0.25">
      <c r="A15" s="99"/>
      <c r="B15" s="100"/>
      <c r="C15" s="101"/>
      <c r="D15" s="101"/>
      <c r="E15" s="101"/>
      <c r="F15" s="101"/>
      <c r="G15" s="101"/>
      <c r="H15" s="102"/>
      <c r="I15" s="101"/>
      <c r="J15" s="101"/>
      <c r="K15" s="103"/>
      <c r="L15" s="133"/>
      <c r="M15" s="133"/>
      <c r="N15" s="134"/>
      <c r="O15" s="133"/>
    </row>
    <row r="16" spans="1:35" x14ac:dyDescent="0.25">
      <c r="A16" s="99"/>
      <c r="B16" s="100"/>
      <c r="C16" s="101"/>
      <c r="D16" s="101"/>
      <c r="E16" s="101"/>
      <c r="F16" s="101"/>
      <c r="G16" s="101"/>
      <c r="H16" s="102"/>
      <c r="I16" s="101"/>
      <c r="J16" s="101"/>
      <c r="K16" s="103"/>
      <c r="L16" s="133"/>
      <c r="M16" s="133"/>
      <c r="N16" s="134"/>
      <c r="O16" s="133"/>
    </row>
    <row r="17" spans="1:16" x14ac:dyDescent="0.25">
      <c r="A17" s="99"/>
      <c r="B17" s="100"/>
      <c r="C17" s="101"/>
      <c r="D17" s="101"/>
      <c r="E17" s="101"/>
      <c r="F17" s="101"/>
      <c r="G17" s="101"/>
      <c r="H17" s="102"/>
      <c r="I17" s="101"/>
      <c r="J17" s="101"/>
      <c r="K17" s="103"/>
      <c r="L17" s="133"/>
      <c r="M17" s="133"/>
      <c r="N17" s="134"/>
      <c r="O17" s="133"/>
    </row>
    <row r="18" spans="1:16" x14ac:dyDescent="0.25">
      <c r="A18" s="99"/>
      <c r="B18" s="100"/>
      <c r="C18" s="101"/>
      <c r="D18" s="101"/>
      <c r="E18" s="101"/>
      <c r="F18" s="101"/>
      <c r="G18" s="101"/>
      <c r="H18" s="102"/>
      <c r="I18" s="101"/>
      <c r="J18" s="101"/>
      <c r="K18" s="103"/>
      <c r="L18" s="133"/>
      <c r="M18" s="133"/>
      <c r="N18" s="134"/>
      <c r="O18" s="133"/>
    </row>
    <row r="19" spans="1:16" x14ac:dyDescent="0.25">
      <c r="A19" s="86" t="s">
        <v>84</v>
      </c>
      <c r="B19" s="107"/>
      <c r="C19" s="28"/>
      <c r="D19" s="8"/>
      <c r="E19" s="8"/>
      <c r="F19" s="8"/>
      <c r="G19" s="8"/>
      <c r="H19" s="8"/>
      <c r="I19" s="8"/>
      <c r="J19" s="8"/>
      <c r="K19" s="8"/>
      <c r="L19" s="85"/>
      <c r="M19" s="85"/>
      <c r="N19" s="85"/>
      <c r="O19" s="85"/>
      <c r="P19" s="85"/>
    </row>
    <row r="20" spans="1:16" ht="15" customHeight="1" x14ac:dyDescent="0.25">
      <c r="A20" s="147" t="s">
        <v>53</v>
      </c>
      <c r="B20" s="105"/>
      <c r="C20" s="62"/>
      <c r="G20" s="32" t="s">
        <v>54</v>
      </c>
      <c r="H20" s="32" t="s">
        <v>55</v>
      </c>
      <c r="K20" s="8"/>
      <c r="L20" s="85"/>
      <c r="M20" s="85"/>
      <c r="N20" s="85"/>
      <c r="O20" s="85"/>
      <c r="P20" s="85"/>
    </row>
    <row r="21" spans="1:16" x14ac:dyDescent="0.25">
      <c r="A21" s="147"/>
      <c r="B21" s="105"/>
      <c r="C21" s="62"/>
      <c r="D21" s="62"/>
      <c r="E21" s="18"/>
      <c r="F21" s="31" t="s">
        <v>52</v>
      </c>
      <c r="G21" s="30">
        <v>0.1</v>
      </c>
      <c r="H21" s="33">
        <v>0.01</v>
      </c>
      <c r="K21" s="8"/>
      <c r="L21" s="85"/>
      <c r="M21" s="85"/>
      <c r="N21" s="85"/>
      <c r="O21" s="85"/>
      <c r="P21" s="85"/>
    </row>
  </sheetData>
  <mergeCells count="15">
    <mergeCell ref="A20:A21"/>
    <mergeCell ref="E4:E5"/>
    <mergeCell ref="A1:A5"/>
    <mergeCell ref="D1:D5"/>
    <mergeCell ref="C1:C5"/>
    <mergeCell ref="E1:H1"/>
    <mergeCell ref="B1:B5"/>
    <mergeCell ref="I1:I5"/>
    <mergeCell ref="K1:K5"/>
    <mergeCell ref="E2:H2"/>
    <mergeCell ref="E3:H3"/>
    <mergeCell ref="J3:J5"/>
    <mergeCell ref="F4:F5"/>
    <mergeCell ref="G4:G5"/>
    <mergeCell ref="H4:H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10"/>
  <sheetViews>
    <sheetView workbookViewId="0">
      <selection activeCell="B21" sqref="B21"/>
    </sheetView>
  </sheetViews>
  <sheetFormatPr defaultRowHeight="15" x14ac:dyDescent="0.25"/>
  <cols>
    <col min="1" max="2" width="30" customWidth="1"/>
    <col min="3" max="3" width="14.28515625" customWidth="1"/>
    <col min="4" max="4" width="26" customWidth="1"/>
    <col min="5" max="5" width="21.28515625" customWidth="1"/>
    <col min="6" max="6" width="12.28515625" customWidth="1"/>
    <col min="7" max="7" width="18.140625" customWidth="1"/>
    <col min="9" max="9" width="19.7109375" customWidth="1"/>
  </cols>
  <sheetData>
    <row r="1" spans="1:10" ht="60" x14ac:dyDescent="0.25">
      <c r="A1" s="144" t="s">
        <v>0</v>
      </c>
      <c r="B1" s="148" t="s">
        <v>58</v>
      </c>
      <c r="C1" s="148" t="s">
        <v>106</v>
      </c>
      <c r="D1" s="162" t="s">
        <v>1</v>
      </c>
      <c r="E1" s="163"/>
      <c r="F1" s="163"/>
      <c r="G1" s="164"/>
      <c r="H1" s="144" t="s">
        <v>158</v>
      </c>
      <c r="I1" s="104" t="s">
        <v>1</v>
      </c>
      <c r="J1" s="144" t="s">
        <v>92</v>
      </c>
    </row>
    <row r="2" spans="1:10" ht="75" x14ac:dyDescent="0.25">
      <c r="A2" s="144"/>
      <c r="B2" s="149"/>
      <c r="C2" s="149"/>
      <c r="D2" s="162" t="s">
        <v>107</v>
      </c>
      <c r="E2" s="163"/>
      <c r="F2" s="163"/>
      <c r="G2" s="164"/>
      <c r="H2" s="144"/>
      <c r="I2" s="106" t="s">
        <v>159</v>
      </c>
      <c r="J2" s="144"/>
    </row>
    <row r="3" spans="1:10" x14ac:dyDescent="0.25">
      <c r="A3" s="144"/>
      <c r="B3" s="149"/>
      <c r="C3" s="149"/>
      <c r="D3" s="165" t="str">
        <f>F9*100&amp;"% degli allevamenti di grandi dimensioni"</f>
        <v>10% degli allevamenti di grandi dimensioni</v>
      </c>
      <c r="E3" s="166"/>
      <c r="F3" s="166"/>
      <c r="G3" s="167"/>
      <c r="H3" s="144"/>
      <c r="I3" s="144" t="str">
        <f>G9*100&amp;"% degli allevamenti di piccole dimensioni da controllare sui non intensivi"</f>
        <v>1% degli allevamenti di piccole dimensioni da controllare sui non intensivi</v>
      </c>
      <c r="J3" s="144"/>
    </row>
    <row r="4" spans="1:10" x14ac:dyDescent="0.25">
      <c r="A4" s="144"/>
      <c r="B4" s="149"/>
      <c r="C4" s="149"/>
      <c r="D4" s="148" t="s">
        <v>94</v>
      </c>
      <c r="E4" s="148" t="s">
        <v>93</v>
      </c>
      <c r="F4" s="148" t="s">
        <v>91</v>
      </c>
      <c r="G4" s="148" t="s">
        <v>23</v>
      </c>
      <c r="H4" s="144"/>
      <c r="I4" s="144"/>
      <c r="J4" s="144"/>
    </row>
    <row r="5" spans="1:10" x14ac:dyDescent="0.25">
      <c r="A5" s="144"/>
      <c r="B5" s="150"/>
      <c r="C5" s="150"/>
      <c r="D5" s="150"/>
      <c r="E5" s="150"/>
      <c r="F5" s="150"/>
      <c r="G5" s="150"/>
      <c r="H5" s="144"/>
      <c r="I5" s="144"/>
      <c r="J5" s="144"/>
    </row>
    <row r="6" spans="1:10" x14ac:dyDescent="0.25">
      <c r="A6" s="26" t="s">
        <v>22</v>
      </c>
      <c r="B6" s="29">
        <f t="shared" ref="B6" si="0">C6+H6</f>
        <v>130</v>
      </c>
      <c r="C6" s="10">
        <f>SUMIFS(Lepri!D:D,Lepri!$A:$A,'Lepri REG'!$A6)</f>
        <v>86</v>
      </c>
      <c r="D6" s="10">
        <f>SUMIFS(Lepri!E:E,Lepri!$A:$A,'Lepri REG'!$A6)</f>
        <v>12</v>
      </c>
      <c r="E6" s="10">
        <f>SUMIFS(Lepri!F:F,Lepri!$A:$A,'Lepri REG'!$A6)</f>
        <v>2</v>
      </c>
      <c r="F6" s="10">
        <f>SUMIFS(Lepri!G:G,Lepri!$A:$A,'Lepri REG'!$A6)</f>
        <v>0</v>
      </c>
      <c r="G6" s="3">
        <f t="shared" ref="G6" si="1">SUM(D6:F6)</f>
        <v>14</v>
      </c>
      <c r="H6" s="10">
        <f>SUMIFS(Lepri!I:I,Lepri!$A:$A,'Lepri REG'!$A6)</f>
        <v>44</v>
      </c>
      <c r="I6" s="10">
        <f>SUMIFS(Lepri!J:J,Lepri!$A:$A,'Lepri REG'!$A6)</f>
        <v>7</v>
      </c>
      <c r="J6" s="66">
        <f t="shared" ref="J6" si="2">I6+G6</f>
        <v>21</v>
      </c>
    </row>
    <row r="7" spans="1:10" x14ac:dyDescent="0.25">
      <c r="A7" s="86"/>
      <c r="B7" s="28"/>
      <c r="C7" s="8"/>
      <c r="D7" s="8"/>
      <c r="E7" s="8"/>
      <c r="F7" s="8"/>
      <c r="G7" s="8"/>
      <c r="H7" s="8"/>
      <c r="I7" s="8"/>
      <c r="J7" s="8"/>
    </row>
    <row r="8" spans="1:10" x14ac:dyDescent="0.25">
      <c r="A8" s="86" t="s">
        <v>84</v>
      </c>
      <c r="B8" s="105"/>
      <c r="F8" s="121" t="s">
        <v>54</v>
      </c>
      <c r="G8" s="121" t="s">
        <v>55</v>
      </c>
      <c r="J8" s="8"/>
    </row>
    <row r="9" spans="1:10" x14ac:dyDescent="0.25">
      <c r="A9" s="147" t="s">
        <v>53</v>
      </c>
      <c r="B9" s="105"/>
      <c r="C9" s="105"/>
      <c r="D9" s="18"/>
      <c r="E9" s="31" t="s">
        <v>52</v>
      </c>
      <c r="F9" s="118">
        <f>Lepri!G21</f>
        <v>0.1</v>
      </c>
      <c r="G9" s="119">
        <f>Lepri!H21</f>
        <v>0.01</v>
      </c>
      <c r="J9" s="8"/>
    </row>
    <row r="10" spans="1:10" x14ac:dyDescent="0.25">
      <c r="A10" s="147"/>
    </row>
  </sheetData>
  <mergeCells count="14">
    <mergeCell ref="H1:H5"/>
    <mergeCell ref="J1:J5"/>
    <mergeCell ref="D2:G2"/>
    <mergeCell ref="D3:G3"/>
    <mergeCell ref="I3:I5"/>
    <mergeCell ref="D4:D5"/>
    <mergeCell ref="E4:E5"/>
    <mergeCell ref="F4:F5"/>
    <mergeCell ref="G4:G5"/>
    <mergeCell ref="A1:A5"/>
    <mergeCell ref="B1:B5"/>
    <mergeCell ref="C1:C5"/>
    <mergeCell ref="D1:G1"/>
    <mergeCell ref="A9:A10"/>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X23"/>
  <sheetViews>
    <sheetView zoomScale="80" zoomScaleNormal="80" workbookViewId="0">
      <selection activeCell="I24" sqref="I24"/>
    </sheetView>
  </sheetViews>
  <sheetFormatPr defaultRowHeight="15" x14ac:dyDescent="0.25"/>
  <cols>
    <col min="1" max="4" width="30" customWidth="1"/>
    <col min="5" max="5" width="26.7109375" customWidth="1"/>
    <col min="6" max="6" width="12.5703125" customWidth="1"/>
    <col min="8" max="13" width="9.140625" style="84"/>
    <col min="14" max="14" width="9.140625" style="83"/>
    <col min="15" max="17" width="9.140625" style="84"/>
    <col min="18" max="24" width="8.85546875" style="76"/>
  </cols>
  <sheetData>
    <row r="1" spans="1:20" ht="15" customHeight="1" x14ac:dyDescent="0.25">
      <c r="A1" s="144" t="s">
        <v>0</v>
      </c>
      <c r="B1" s="148" t="s">
        <v>172</v>
      </c>
      <c r="C1" s="144" t="s">
        <v>161</v>
      </c>
      <c r="D1" s="153" t="s">
        <v>1</v>
      </c>
      <c r="E1" s="154"/>
      <c r="F1" s="154"/>
      <c r="G1" s="154"/>
    </row>
    <row r="2" spans="1:20" ht="62.25" customHeight="1" x14ac:dyDescent="0.25">
      <c r="A2" s="144"/>
      <c r="B2" s="149"/>
      <c r="C2" s="144"/>
      <c r="D2" s="153" t="s">
        <v>160</v>
      </c>
      <c r="E2" s="154"/>
      <c r="F2" s="154"/>
      <c r="G2" s="154"/>
      <c r="O2" s="84" t="s">
        <v>103</v>
      </c>
      <c r="P2" s="84" t="s">
        <v>23</v>
      </c>
      <c r="R2" s="76" t="s">
        <v>102</v>
      </c>
    </row>
    <row r="3" spans="1:20" x14ac:dyDescent="0.25">
      <c r="A3" s="144"/>
      <c r="B3" s="149"/>
      <c r="C3" s="144"/>
      <c r="D3" s="169" t="str">
        <f>E22*100&amp;"% degli allevamenti aperti"</f>
        <v>10% degli allevamenti aperti</v>
      </c>
      <c r="E3" s="170"/>
      <c r="F3" s="170"/>
      <c r="G3" s="170"/>
      <c r="N3" s="140" t="s">
        <v>3</v>
      </c>
      <c r="O3" s="84" t="s">
        <v>3</v>
      </c>
      <c r="P3" s="84">
        <v>16</v>
      </c>
      <c r="R3" s="76" t="s">
        <v>103</v>
      </c>
      <c r="S3" s="76" t="s">
        <v>274</v>
      </c>
      <c r="T3" s="76" t="s">
        <v>23</v>
      </c>
    </row>
    <row r="4" spans="1:20" x14ac:dyDescent="0.25">
      <c r="A4" s="144"/>
      <c r="B4" s="149"/>
      <c r="C4" s="144"/>
      <c r="D4" s="148" t="s">
        <v>94</v>
      </c>
      <c r="E4" s="148" t="s">
        <v>93</v>
      </c>
      <c r="F4" s="148" t="s">
        <v>91</v>
      </c>
      <c r="G4" s="148" t="s">
        <v>92</v>
      </c>
      <c r="N4" s="140" t="s">
        <v>4</v>
      </c>
      <c r="O4" s="84" t="s">
        <v>4</v>
      </c>
      <c r="P4" s="84">
        <v>5</v>
      </c>
      <c r="R4" s="76" t="s">
        <v>3</v>
      </c>
      <c r="S4" s="76" t="s">
        <v>173</v>
      </c>
      <c r="T4" s="76">
        <v>7</v>
      </c>
    </row>
    <row r="5" spans="1:20" x14ac:dyDescent="0.25">
      <c r="A5" s="144"/>
      <c r="B5" s="150"/>
      <c r="C5" s="144"/>
      <c r="D5" s="150"/>
      <c r="E5" s="150"/>
      <c r="F5" s="150"/>
      <c r="G5" s="150"/>
      <c r="N5" s="140" t="s">
        <v>5</v>
      </c>
      <c r="O5" s="84" t="s">
        <v>5</v>
      </c>
      <c r="P5" s="84">
        <v>11</v>
      </c>
      <c r="S5" s="76" t="s">
        <v>174</v>
      </c>
      <c r="T5" s="76">
        <v>1</v>
      </c>
    </row>
    <row r="6" spans="1:20" x14ac:dyDescent="0.25">
      <c r="A6" s="52" t="s">
        <v>22</v>
      </c>
      <c r="B6" s="52" t="s">
        <v>264</v>
      </c>
      <c r="C6" s="61">
        <f t="shared" ref="C6:C14" si="0">SUMIFS(T:T,S:S,B6)</f>
        <v>14</v>
      </c>
      <c r="D6" s="54">
        <f t="shared" ref="D6:D14" si="1">IF(H6&gt;I6,ROUND((C6*0.6*$E$22),0)+K6,ROUND((C6*0.6*$E$22),0)+K6)</f>
        <v>2</v>
      </c>
      <c r="E6" s="3">
        <f t="shared" ref="E6:E14" si="2">ROUND((C6*0.35*$E$22),0)</f>
        <v>0</v>
      </c>
      <c r="F6" s="3">
        <f t="shared" ref="F6:F14" si="3">ROUND((C6*0.05*$E$22),0)</f>
        <v>0</v>
      </c>
      <c r="G6" s="3">
        <f t="shared" ref="G6:G14" si="4">SUM(D6:F6)</f>
        <v>2</v>
      </c>
      <c r="H6" s="138">
        <f t="shared" ref="H6:H15" si="5">ROUNDUP((C6*$E$22),0)</f>
        <v>2</v>
      </c>
      <c r="I6" s="137">
        <f t="shared" ref="I6:I15" si="6">J6+E6+F6</f>
        <v>1</v>
      </c>
      <c r="J6" s="84">
        <f t="shared" ref="J6:J15" si="7">ROUND((C6*0.6*$E$22),0)</f>
        <v>1</v>
      </c>
      <c r="K6" s="137">
        <f t="shared" ref="K6:K15" si="8">H6-I6</f>
        <v>1</v>
      </c>
      <c r="R6" s="76" t="s">
        <v>19</v>
      </c>
      <c r="S6" s="76" t="s">
        <v>260</v>
      </c>
      <c r="T6" s="76">
        <v>71</v>
      </c>
    </row>
    <row r="7" spans="1:20" x14ac:dyDescent="0.25">
      <c r="A7" s="52" t="s">
        <v>22</v>
      </c>
      <c r="B7" s="52" t="s">
        <v>265</v>
      </c>
      <c r="C7" s="61">
        <f t="shared" si="0"/>
        <v>40</v>
      </c>
      <c r="D7" s="54">
        <f t="shared" si="1"/>
        <v>3</v>
      </c>
      <c r="E7" s="3">
        <f t="shared" si="2"/>
        <v>1</v>
      </c>
      <c r="F7" s="3">
        <f t="shared" si="3"/>
        <v>0</v>
      </c>
      <c r="G7" s="3">
        <f t="shared" si="4"/>
        <v>4</v>
      </c>
      <c r="H7" s="138">
        <f t="shared" si="5"/>
        <v>4</v>
      </c>
      <c r="I7" s="137">
        <f t="shared" si="6"/>
        <v>3</v>
      </c>
      <c r="J7" s="84">
        <f t="shared" si="7"/>
        <v>2</v>
      </c>
      <c r="K7" s="137">
        <f t="shared" si="8"/>
        <v>1</v>
      </c>
      <c r="R7" s="76" t="s">
        <v>284</v>
      </c>
      <c r="T7" s="76">
        <v>71</v>
      </c>
    </row>
    <row r="8" spans="1:20" x14ac:dyDescent="0.25">
      <c r="A8" s="52" t="s">
        <v>22</v>
      </c>
      <c r="B8" s="52" t="s">
        <v>266</v>
      </c>
      <c r="C8" s="61">
        <f t="shared" si="0"/>
        <v>18</v>
      </c>
      <c r="D8" s="54">
        <f t="shared" si="1"/>
        <v>1</v>
      </c>
      <c r="E8" s="3">
        <f t="shared" si="2"/>
        <v>1</v>
      </c>
      <c r="F8" s="3">
        <f t="shared" si="3"/>
        <v>0</v>
      </c>
      <c r="G8" s="3">
        <f t="shared" si="4"/>
        <v>2</v>
      </c>
      <c r="H8" s="138">
        <f t="shared" si="5"/>
        <v>2</v>
      </c>
      <c r="I8" s="137">
        <f t="shared" si="6"/>
        <v>2</v>
      </c>
      <c r="J8" s="84">
        <f t="shared" si="7"/>
        <v>1</v>
      </c>
      <c r="K8" s="137">
        <f t="shared" si="8"/>
        <v>0</v>
      </c>
      <c r="R8" s="76" t="s">
        <v>20</v>
      </c>
      <c r="S8" s="76" t="s">
        <v>261</v>
      </c>
      <c r="T8" s="76">
        <v>1</v>
      </c>
    </row>
    <row r="9" spans="1:20" x14ac:dyDescent="0.25">
      <c r="A9" s="52" t="s">
        <v>22</v>
      </c>
      <c r="B9" s="52" t="s">
        <v>267</v>
      </c>
      <c r="C9" s="61">
        <f t="shared" si="0"/>
        <v>19</v>
      </c>
      <c r="D9" s="54">
        <f t="shared" si="1"/>
        <v>1</v>
      </c>
      <c r="E9" s="3">
        <f t="shared" si="2"/>
        <v>1</v>
      </c>
      <c r="F9" s="3">
        <f t="shared" si="3"/>
        <v>0</v>
      </c>
      <c r="G9" s="3">
        <f t="shared" si="4"/>
        <v>2</v>
      </c>
      <c r="H9" s="138">
        <f t="shared" si="5"/>
        <v>2</v>
      </c>
      <c r="I9" s="137">
        <f t="shared" si="6"/>
        <v>2</v>
      </c>
      <c r="J9" s="84">
        <f t="shared" si="7"/>
        <v>1</v>
      </c>
      <c r="K9" s="137">
        <f t="shared" si="8"/>
        <v>0</v>
      </c>
      <c r="S9" s="76" t="s">
        <v>262</v>
      </c>
      <c r="T9" s="76">
        <v>12</v>
      </c>
    </row>
    <row r="10" spans="1:20" x14ac:dyDescent="0.25">
      <c r="A10" s="52" t="s">
        <v>22</v>
      </c>
      <c r="B10" s="52" t="s">
        <v>268</v>
      </c>
      <c r="C10" s="61">
        <f t="shared" si="0"/>
        <v>34</v>
      </c>
      <c r="D10" s="54">
        <f t="shared" si="1"/>
        <v>3</v>
      </c>
      <c r="E10" s="3">
        <f t="shared" si="2"/>
        <v>1</v>
      </c>
      <c r="F10" s="3">
        <f t="shared" si="3"/>
        <v>0</v>
      </c>
      <c r="G10" s="3">
        <f t="shared" si="4"/>
        <v>4</v>
      </c>
      <c r="H10" s="138">
        <f t="shared" si="5"/>
        <v>4</v>
      </c>
      <c r="I10" s="137">
        <f t="shared" si="6"/>
        <v>3</v>
      </c>
      <c r="J10" s="84">
        <f t="shared" si="7"/>
        <v>2</v>
      </c>
      <c r="K10" s="137">
        <f t="shared" si="8"/>
        <v>1</v>
      </c>
      <c r="R10" s="76" t="s">
        <v>280</v>
      </c>
      <c r="T10" s="76">
        <v>13</v>
      </c>
    </row>
    <row r="11" spans="1:20" x14ac:dyDescent="0.25">
      <c r="A11" s="52" t="s">
        <v>22</v>
      </c>
      <c r="B11" s="52" t="s">
        <v>269</v>
      </c>
      <c r="C11" s="61">
        <f t="shared" si="0"/>
        <v>9</v>
      </c>
      <c r="D11" s="54">
        <f t="shared" si="1"/>
        <v>1</v>
      </c>
      <c r="E11" s="3">
        <f t="shared" si="2"/>
        <v>0</v>
      </c>
      <c r="F11" s="3">
        <f t="shared" si="3"/>
        <v>0</v>
      </c>
      <c r="G11" s="3">
        <f t="shared" si="4"/>
        <v>1</v>
      </c>
      <c r="H11" s="138">
        <f t="shared" si="5"/>
        <v>1</v>
      </c>
      <c r="I11" s="137">
        <f t="shared" si="6"/>
        <v>1</v>
      </c>
      <c r="J11" s="84">
        <f t="shared" si="7"/>
        <v>1</v>
      </c>
      <c r="K11" s="137">
        <f t="shared" si="8"/>
        <v>0</v>
      </c>
      <c r="R11" s="76" t="s">
        <v>21</v>
      </c>
      <c r="S11" s="76" t="s">
        <v>263</v>
      </c>
      <c r="T11" s="76">
        <v>3</v>
      </c>
    </row>
    <row r="12" spans="1:20" x14ac:dyDescent="0.25">
      <c r="A12" s="52" t="s">
        <v>22</v>
      </c>
      <c r="B12" s="52" t="s">
        <v>270</v>
      </c>
      <c r="C12" s="61">
        <f t="shared" si="0"/>
        <v>12</v>
      </c>
      <c r="D12" s="54">
        <f t="shared" si="1"/>
        <v>2</v>
      </c>
      <c r="E12" s="3">
        <f t="shared" si="2"/>
        <v>0</v>
      </c>
      <c r="F12" s="3">
        <f t="shared" si="3"/>
        <v>0</v>
      </c>
      <c r="G12" s="3">
        <f t="shared" si="4"/>
        <v>2</v>
      </c>
      <c r="H12" s="138">
        <f t="shared" si="5"/>
        <v>2</v>
      </c>
      <c r="I12" s="137">
        <f t="shared" si="6"/>
        <v>1</v>
      </c>
      <c r="J12" s="84">
        <f t="shared" si="7"/>
        <v>1</v>
      </c>
      <c r="K12" s="137">
        <f t="shared" si="8"/>
        <v>1</v>
      </c>
      <c r="R12" s="76" t="s">
        <v>285</v>
      </c>
      <c r="T12" s="76">
        <v>3</v>
      </c>
    </row>
    <row r="13" spans="1:20" x14ac:dyDescent="0.25">
      <c r="A13" s="52" t="s">
        <v>22</v>
      </c>
      <c r="B13" s="52" t="s">
        <v>271</v>
      </c>
      <c r="C13" s="61">
        <f t="shared" si="0"/>
        <v>18</v>
      </c>
      <c r="D13" s="54">
        <f t="shared" si="1"/>
        <v>1</v>
      </c>
      <c r="E13" s="3">
        <f t="shared" si="2"/>
        <v>1</v>
      </c>
      <c r="F13" s="3">
        <f t="shared" si="3"/>
        <v>0</v>
      </c>
      <c r="G13" s="3">
        <f t="shared" si="4"/>
        <v>2</v>
      </c>
      <c r="H13" s="138">
        <f t="shared" si="5"/>
        <v>2</v>
      </c>
      <c r="I13" s="137">
        <f t="shared" si="6"/>
        <v>2</v>
      </c>
      <c r="J13" s="84">
        <f t="shared" si="7"/>
        <v>1</v>
      </c>
      <c r="K13" s="137">
        <f t="shared" si="8"/>
        <v>0</v>
      </c>
      <c r="R13" s="76" t="s">
        <v>22</v>
      </c>
      <c r="S13" s="76" t="s">
        <v>264</v>
      </c>
      <c r="T13" s="76">
        <v>14</v>
      </c>
    </row>
    <row r="14" spans="1:20" x14ac:dyDescent="0.25">
      <c r="A14" s="52" t="s">
        <v>22</v>
      </c>
      <c r="B14" s="52" t="s">
        <v>272</v>
      </c>
      <c r="C14" s="61">
        <f t="shared" si="0"/>
        <v>41</v>
      </c>
      <c r="D14" s="54">
        <f t="shared" si="1"/>
        <v>4</v>
      </c>
      <c r="E14" s="3">
        <f t="shared" si="2"/>
        <v>1</v>
      </c>
      <c r="F14" s="3">
        <f t="shared" si="3"/>
        <v>0</v>
      </c>
      <c r="G14" s="3">
        <f t="shared" si="4"/>
        <v>5</v>
      </c>
      <c r="H14" s="138">
        <f t="shared" si="5"/>
        <v>5</v>
      </c>
      <c r="I14" s="137">
        <f t="shared" si="6"/>
        <v>3</v>
      </c>
      <c r="J14" s="84">
        <f t="shared" si="7"/>
        <v>2</v>
      </c>
      <c r="K14" s="137">
        <f t="shared" si="8"/>
        <v>2</v>
      </c>
      <c r="S14" s="76" t="s">
        <v>265</v>
      </c>
      <c r="T14" s="76">
        <v>40</v>
      </c>
    </row>
    <row r="15" spans="1:20" x14ac:dyDescent="0.25">
      <c r="A15" s="115"/>
      <c r="B15" s="115"/>
      <c r="C15" s="50"/>
      <c r="D15" s="110"/>
      <c r="E15" s="111"/>
      <c r="F15" s="111"/>
      <c r="G15" s="111"/>
      <c r="H15" s="137">
        <f t="shared" si="5"/>
        <v>0</v>
      </c>
      <c r="I15" s="137">
        <f t="shared" si="6"/>
        <v>0</v>
      </c>
      <c r="J15" s="137">
        <f t="shared" si="7"/>
        <v>0</v>
      </c>
      <c r="K15" s="137">
        <f t="shared" si="8"/>
        <v>0</v>
      </c>
      <c r="S15" s="76" t="s">
        <v>266</v>
      </c>
      <c r="T15" s="76">
        <v>18</v>
      </c>
    </row>
    <row r="16" spans="1:20" x14ac:dyDescent="0.25">
      <c r="A16" s="115"/>
      <c r="B16" s="115"/>
      <c r="C16" s="50"/>
      <c r="D16" s="110"/>
      <c r="E16" s="111"/>
      <c r="F16" s="111"/>
      <c r="G16" s="111"/>
      <c r="H16" s="137"/>
      <c r="I16" s="137"/>
      <c r="J16" s="137"/>
      <c r="K16" s="137"/>
      <c r="S16" s="76" t="s">
        <v>267</v>
      </c>
      <c r="T16" s="76">
        <v>19</v>
      </c>
    </row>
    <row r="17" spans="1:20" x14ac:dyDescent="0.25">
      <c r="A17" s="115"/>
      <c r="B17" s="115"/>
      <c r="C17" s="50"/>
      <c r="D17" s="110"/>
      <c r="E17" s="111"/>
      <c r="F17" s="111"/>
      <c r="G17" s="111"/>
      <c r="H17" s="137"/>
      <c r="I17" s="137"/>
      <c r="J17" s="137"/>
      <c r="K17" s="137"/>
      <c r="S17" s="76" t="s">
        <v>268</v>
      </c>
      <c r="T17" s="76">
        <v>34</v>
      </c>
    </row>
    <row r="18" spans="1:20" x14ac:dyDescent="0.25">
      <c r="A18" s="115"/>
      <c r="B18" s="115"/>
      <c r="C18" s="50"/>
      <c r="D18" s="110"/>
      <c r="E18" s="111"/>
      <c r="F18" s="111"/>
      <c r="G18" s="111"/>
      <c r="H18" s="137"/>
      <c r="I18" s="137"/>
      <c r="J18" s="137"/>
      <c r="K18" s="137"/>
      <c r="S18" s="76" t="s">
        <v>269</v>
      </c>
      <c r="T18" s="76">
        <v>9</v>
      </c>
    </row>
    <row r="19" spans="1:20" x14ac:dyDescent="0.25">
      <c r="A19" s="88"/>
      <c r="B19" s="88"/>
      <c r="S19" s="76" t="s">
        <v>270</v>
      </c>
      <c r="T19" s="76">
        <v>12</v>
      </c>
    </row>
    <row r="20" spans="1:20" x14ac:dyDescent="0.25">
      <c r="E20" s="32"/>
      <c r="S20" s="76" t="s">
        <v>271</v>
      </c>
      <c r="T20" s="76">
        <v>18</v>
      </c>
    </row>
    <row r="21" spans="1:20" ht="30" x14ac:dyDescent="0.25">
      <c r="A21" s="34" t="s">
        <v>53</v>
      </c>
      <c r="B21" s="105"/>
      <c r="C21" s="18"/>
      <c r="E21" s="32" t="s">
        <v>54</v>
      </c>
      <c r="S21" s="76" t="s">
        <v>272</v>
      </c>
      <c r="T21" s="76">
        <v>41</v>
      </c>
    </row>
    <row r="22" spans="1:20" x14ac:dyDescent="0.25">
      <c r="D22" s="31" t="s">
        <v>52</v>
      </c>
      <c r="E22" s="30">
        <v>0.1</v>
      </c>
      <c r="R22" s="76" t="s">
        <v>281</v>
      </c>
      <c r="T22" s="76">
        <v>205</v>
      </c>
    </row>
    <row r="23" spans="1:20" x14ac:dyDescent="0.25">
      <c r="R23" s="76" t="s">
        <v>71</v>
      </c>
      <c r="T23" s="76">
        <v>1086</v>
      </c>
    </row>
  </sheetData>
  <mergeCells count="10">
    <mergeCell ref="A1:A5"/>
    <mergeCell ref="C1:C5"/>
    <mergeCell ref="E4:E5"/>
    <mergeCell ref="F4:F5"/>
    <mergeCell ref="G4:G5"/>
    <mergeCell ref="D3:G3"/>
    <mergeCell ref="D1:G1"/>
    <mergeCell ref="D2:G2"/>
    <mergeCell ref="D4:D5"/>
    <mergeCell ref="B1:B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9"/>
  <sheetViews>
    <sheetView workbookViewId="0">
      <selection activeCell="A7" sqref="A7:XFD7"/>
    </sheetView>
  </sheetViews>
  <sheetFormatPr defaultRowHeight="15" x14ac:dyDescent="0.25"/>
  <cols>
    <col min="1" max="3" width="30" customWidth="1"/>
    <col min="4" max="4" width="26.7109375" customWidth="1"/>
    <col min="5" max="5" width="12.5703125" customWidth="1"/>
  </cols>
  <sheetData>
    <row r="1" spans="1:6" x14ac:dyDescent="0.25">
      <c r="A1" s="144" t="s">
        <v>0</v>
      </c>
      <c r="B1" s="144" t="s">
        <v>161</v>
      </c>
      <c r="C1" s="153" t="s">
        <v>1</v>
      </c>
      <c r="D1" s="154"/>
      <c r="E1" s="154"/>
      <c r="F1" s="154"/>
    </row>
    <row r="2" spans="1:6" x14ac:dyDescent="0.25">
      <c r="A2" s="144"/>
      <c r="B2" s="144"/>
      <c r="C2" s="153" t="s">
        <v>160</v>
      </c>
      <c r="D2" s="154"/>
      <c r="E2" s="154"/>
      <c r="F2" s="154"/>
    </row>
    <row r="3" spans="1:6" x14ac:dyDescent="0.25">
      <c r="A3" s="144"/>
      <c r="B3" s="144"/>
      <c r="C3" s="169" t="str">
        <f>D9*100&amp;"% degli allevamenti aperti"</f>
        <v>10% degli allevamenti aperti</v>
      </c>
      <c r="D3" s="170"/>
      <c r="E3" s="170"/>
      <c r="F3" s="170"/>
    </row>
    <row r="4" spans="1:6" x14ac:dyDescent="0.25">
      <c r="A4" s="144"/>
      <c r="B4" s="144"/>
      <c r="C4" s="148" t="s">
        <v>94</v>
      </c>
      <c r="D4" s="148" t="s">
        <v>93</v>
      </c>
      <c r="E4" s="148" t="s">
        <v>91</v>
      </c>
      <c r="F4" s="148" t="s">
        <v>92</v>
      </c>
    </row>
    <row r="5" spans="1:6" x14ac:dyDescent="0.25">
      <c r="A5" s="144"/>
      <c r="B5" s="144"/>
      <c r="C5" s="150"/>
      <c r="D5" s="150"/>
      <c r="E5" s="150"/>
      <c r="F5" s="150"/>
    </row>
    <row r="6" spans="1:6" x14ac:dyDescent="0.25">
      <c r="A6" s="21" t="s">
        <v>22</v>
      </c>
      <c r="B6" s="56">
        <f>SUMIFS(Acquacoltura!C:C,Acquacoltura!$A:$A,'Acquacoltura REG'!$A6)</f>
        <v>205</v>
      </c>
      <c r="C6" s="56">
        <f>SUMIFS(Acquacoltura!D:D,Acquacoltura!$A:$A,'Acquacoltura REG'!$A6)</f>
        <v>18</v>
      </c>
      <c r="D6" s="56">
        <f>SUMIFS(Acquacoltura!E:E,Acquacoltura!$A:$A,'Acquacoltura REG'!$A6)</f>
        <v>6</v>
      </c>
      <c r="E6" s="56">
        <f>SUMIFS(Acquacoltura!F:F,Acquacoltura!$A:$A,'Acquacoltura REG'!$A6)</f>
        <v>0</v>
      </c>
      <c r="F6" s="3">
        <f t="shared" ref="F6" si="0">SUM(C6:E6)</f>
        <v>24</v>
      </c>
    </row>
    <row r="7" spans="1:6" x14ac:dyDescent="0.25">
      <c r="A7" s="88"/>
    </row>
    <row r="8" spans="1:6" x14ac:dyDescent="0.25">
      <c r="A8" s="105"/>
      <c r="B8" s="18"/>
      <c r="D8" s="121" t="s">
        <v>54</v>
      </c>
    </row>
    <row r="9" spans="1:6" x14ac:dyDescent="0.25">
      <c r="C9" s="31" t="s">
        <v>52</v>
      </c>
      <c r="D9" s="118">
        <f>Acquacoltura!E22</f>
        <v>0.1</v>
      </c>
    </row>
  </sheetData>
  <mergeCells count="9">
    <mergeCell ref="A1:A5"/>
    <mergeCell ref="B1:B5"/>
    <mergeCell ref="C1:F1"/>
    <mergeCell ref="C2:F2"/>
    <mergeCell ref="C3:F3"/>
    <mergeCell ref="C4:C5"/>
    <mergeCell ref="D4:D5"/>
    <mergeCell ref="E4:E5"/>
    <mergeCell ref="F4:F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Y20"/>
  <sheetViews>
    <sheetView zoomScale="70" zoomScaleNormal="70" workbookViewId="0">
      <selection activeCell="D20" sqref="D20"/>
    </sheetView>
  </sheetViews>
  <sheetFormatPr defaultRowHeight="15" x14ac:dyDescent="0.25"/>
  <cols>
    <col min="1" max="2" width="30" customWidth="1"/>
    <col min="3" max="7" width="22.42578125" customWidth="1"/>
    <col min="8" max="25" width="9.140625" style="76"/>
  </cols>
  <sheetData>
    <row r="1" spans="1:21" ht="15" customHeight="1" x14ac:dyDescent="0.25">
      <c r="A1" s="144" t="s">
        <v>0</v>
      </c>
      <c r="B1" s="148" t="s">
        <v>172</v>
      </c>
      <c r="C1" s="144" t="s">
        <v>86</v>
      </c>
      <c r="D1" s="153" t="s">
        <v>1</v>
      </c>
      <c r="E1" s="154"/>
      <c r="F1" s="154"/>
      <c r="G1" s="154"/>
    </row>
    <row r="2" spans="1:21" ht="33" customHeight="1" x14ac:dyDescent="0.25">
      <c r="A2" s="144"/>
      <c r="B2" s="149"/>
      <c r="C2" s="144"/>
      <c r="D2" s="171" t="s">
        <v>157</v>
      </c>
      <c r="E2" s="172"/>
      <c r="F2" s="172"/>
      <c r="G2" s="172"/>
      <c r="I2" s="174" t="s">
        <v>61</v>
      </c>
      <c r="J2" s="174"/>
      <c r="K2" s="174"/>
      <c r="L2" s="174"/>
      <c r="M2" s="174"/>
      <c r="N2" s="174"/>
      <c r="O2" s="124"/>
      <c r="P2" s="124"/>
      <c r="Q2" s="124"/>
      <c r="R2" s="124" t="s">
        <v>102</v>
      </c>
      <c r="S2" s="124"/>
      <c r="T2" s="124"/>
      <c r="U2" s="124"/>
    </row>
    <row r="3" spans="1:21" ht="15" customHeight="1" x14ac:dyDescent="0.25">
      <c r="A3" s="144"/>
      <c r="B3" s="149"/>
      <c r="C3" s="144"/>
      <c r="D3" s="169"/>
      <c r="E3" s="170"/>
      <c r="F3" s="170"/>
      <c r="G3" s="170"/>
      <c r="I3" s="175" t="s">
        <v>62</v>
      </c>
      <c r="J3" s="175"/>
      <c r="K3" s="175"/>
      <c r="L3" s="175"/>
      <c r="M3" s="175"/>
      <c r="N3" s="175"/>
      <c r="O3" s="124"/>
      <c r="P3" s="124"/>
      <c r="Q3" s="124"/>
      <c r="R3" s="124" t="s">
        <v>103</v>
      </c>
      <c r="S3" s="124" t="s">
        <v>274</v>
      </c>
      <c r="T3" s="124" t="s">
        <v>23</v>
      </c>
      <c r="U3" s="124"/>
    </row>
    <row r="4" spans="1:21" x14ac:dyDescent="0.25">
      <c r="A4" s="144"/>
      <c r="B4" s="149"/>
      <c r="C4" s="144"/>
      <c r="D4" s="148" t="s">
        <v>94</v>
      </c>
      <c r="E4" s="148" t="s">
        <v>93</v>
      </c>
      <c r="F4" s="148" t="s">
        <v>91</v>
      </c>
      <c r="G4" s="148" t="s">
        <v>92</v>
      </c>
      <c r="I4" s="175"/>
      <c r="J4" s="175"/>
      <c r="K4" s="175"/>
      <c r="L4" s="175"/>
      <c r="M4" s="175"/>
      <c r="N4" s="175"/>
      <c r="O4" s="124"/>
      <c r="P4" s="124"/>
      <c r="Q4" s="124"/>
      <c r="R4" s="124" t="s">
        <v>3</v>
      </c>
      <c r="S4" s="124" t="s">
        <v>173</v>
      </c>
      <c r="T4" s="124">
        <v>3</v>
      </c>
      <c r="U4" s="124"/>
    </row>
    <row r="5" spans="1:21" x14ac:dyDescent="0.25">
      <c r="A5" s="144"/>
      <c r="B5" s="150"/>
      <c r="C5" s="144"/>
      <c r="D5" s="150"/>
      <c r="E5" s="150"/>
      <c r="F5" s="150"/>
      <c r="G5" s="150"/>
      <c r="I5" s="175"/>
      <c r="J5" s="175"/>
      <c r="K5" s="175"/>
      <c r="L5" s="175"/>
      <c r="M5" s="175"/>
      <c r="N5" s="175"/>
      <c r="O5" s="124"/>
      <c r="P5" s="124" t="s">
        <v>103</v>
      </c>
      <c r="Q5" s="124" t="s">
        <v>23</v>
      </c>
      <c r="R5" s="124"/>
      <c r="S5" s="124" t="s">
        <v>175</v>
      </c>
      <c r="T5" s="124">
        <v>14</v>
      </c>
      <c r="U5" s="124" t="s">
        <v>23</v>
      </c>
    </row>
    <row r="6" spans="1:21" x14ac:dyDescent="0.25">
      <c r="A6" s="52" t="s">
        <v>22</v>
      </c>
      <c r="B6" s="52" t="s">
        <v>264</v>
      </c>
      <c r="C6" s="61">
        <v>31</v>
      </c>
      <c r="D6" s="54">
        <v>3</v>
      </c>
      <c r="E6" s="3">
        <v>1</v>
      </c>
      <c r="F6" s="3">
        <v>0</v>
      </c>
      <c r="G6" s="3">
        <v>4</v>
      </c>
      <c r="H6" s="87">
        <f t="shared" ref="H6:H14" si="0">ROUNDUP((C6*$E$20),0)</f>
        <v>4</v>
      </c>
      <c r="I6" s="77">
        <f t="shared" ref="I6:I14" si="1">J6+E6+F6</f>
        <v>3</v>
      </c>
      <c r="J6" s="76">
        <f t="shared" ref="J6:J14" si="2">ROUND((C6*0.6*$E$20),0)</f>
        <v>2</v>
      </c>
      <c r="K6" s="77">
        <f t="shared" ref="K6:K14" si="3">H6-I6</f>
        <v>1</v>
      </c>
      <c r="O6" s="124"/>
      <c r="P6" s="124"/>
      <c r="Q6" s="124"/>
      <c r="R6" s="124"/>
      <c r="S6" s="124" t="s">
        <v>269</v>
      </c>
      <c r="T6" s="124">
        <v>14</v>
      </c>
      <c r="U6" s="124"/>
    </row>
    <row r="7" spans="1:21" x14ac:dyDescent="0.25">
      <c r="A7" s="52" t="s">
        <v>22</v>
      </c>
      <c r="B7" s="52" t="s">
        <v>265</v>
      </c>
      <c r="C7" s="61">
        <v>27</v>
      </c>
      <c r="D7" s="54">
        <v>2</v>
      </c>
      <c r="E7" s="3">
        <v>1</v>
      </c>
      <c r="F7" s="3">
        <v>0</v>
      </c>
      <c r="G7" s="3">
        <v>3</v>
      </c>
      <c r="H7" s="87">
        <f t="shared" si="0"/>
        <v>3</v>
      </c>
      <c r="I7" s="77">
        <f t="shared" si="1"/>
        <v>3</v>
      </c>
      <c r="J7" s="76">
        <f t="shared" si="2"/>
        <v>2</v>
      </c>
      <c r="K7" s="77">
        <f t="shared" si="3"/>
        <v>0</v>
      </c>
      <c r="O7" s="124"/>
      <c r="P7" s="124"/>
      <c r="Q7" s="124"/>
      <c r="R7" s="124"/>
      <c r="S7" s="124" t="s">
        <v>270</v>
      </c>
      <c r="T7" s="124">
        <v>16</v>
      </c>
      <c r="U7" s="124"/>
    </row>
    <row r="8" spans="1:21" x14ac:dyDescent="0.25">
      <c r="A8" s="52" t="s">
        <v>22</v>
      </c>
      <c r="B8" s="52" t="s">
        <v>266</v>
      </c>
      <c r="C8" s="61">
        <v>2</v>
      </c>
      <c r="D8" s="54">
        <v>1</v>
      </c>
      <c r="E8" s="3">
        <v>0</v>
      </c>
      <c r="F8" s="3">
        <v>0</v>
      </c>
      <c r="G8" s="3">
        <v>1</v>
      </c>
      <c r="H8" s="87">
        <f t="shared" si="0"/>
        <v>1</v>
      </c>
      <c r="I8" s="77">
        <f t="shared" si="1"/>
        <v>0</v>
      </c>
      <c r="J8" s="76">
        <f t="shared" si="2"/>
        <v>0</v>
      </c>
      <c r="K8" s="77">
        <f t="shared" si="3"/>
        <v>1</v>
      </c>
      <c r="O8" s="124"/>
      <c r="P8" s="124"/>
      <c r="Q8" s="124"/>
      <c r="R8" s="124"/>
      <c r="S8" s="124" t="s">
        <v>271</v>
      </c>
      <c r="T8" s="124">
        <v>18</v>
      </c>
      <c r="U8" s="124"/>
    </row>
    <row r="9" spans="1:21" x14ac:dyDescent="0.25">
      <c r="A9" s="52" t="s">
        <v>22</v>
      </c>
      <c r="B9" s="52" t="s">
        <v>267</v>
      </c>
      <c r="C9" s="61">
        <v>0</v>
      </c>
      <c r="D9" s="54">
        <v>0</v>
      </c>
      <c r="E9" s="3">
        <v>0</v>
      </c>
      <c r="F9" s="3">
        <v>0</v>
      </c>
      <c r="G9" s="3">
        <v>0</v>
      </c>
      <c r="H9" s="87">
        <f t="shared" si="0"/>
        <v>0</v>
      </c>
      <c r="I9" s="77">
        <f t="shared" si="1"/>
        <v>0</v>
      </c>
      <c r="J9" s="76">
        <f t="shared" si="2"/>
        <v>0</v>
      </c>
      <c r="K9" s="77">
        <f t="shared" si="3"/>
        <v>0</v>
      </c>
      <c r="O9" s="124"/>
      <c r="P9" s="124"/>
      <c r="Q9" s="124"/>
      <c r="R9" s="124"/>
      <c r="S9" s="124" t="s">
        <v>272</v>
      </c>
      <c r="T9" s="124">
        <v>38</v>
      </c>
      <c r="U9" s="124"/>
    </row>
    <row r="10" spans="1:21" x14ac:dyDescent="0.25">
      <c r="A10" s="52" t="s">
        <v>22</v>
      </c>
      <c r="B10" s="52" t="s">
        <v>268</v>
      </c>
      <c r="C10" s="61">
        <v>1</v>
      </c>
      <c r="D10" s="54">
        <v>1</v>
      </c>
      <c r="E10" s="3">
        <v>0</v>
      </c>
      <c r="F10" s="3">
        <v>0</v>
      </c>
      <c r="G10" s="3">
        <v>1</v>
      </c>
      <c r="H10" s="87">
        <f t="shared" si="0"/>
        <v>1</v>
      </c>
      <c r="I10" s="77">
        <f t="shared" si="1"/>
        <v>0</v>
      </c>
      <c r="J10" s="76">
        <f t="shared" si="2"/>
        <v>0</v>
      </c>
      <c r="K10" s="77">
        <f t="shared" si="3"/>
        <v>1</v>
      </c>
      <c r="O10" s="124"/>
      <c r="P10" s="124"/>
      <c r="Q10" s="124"/>
      <c r="R10" s="124" t="s">
        <v>281</v>
      </c>
      <c r="S10" s="124"/>
      <c r="T10" s="124">
        <v>147</v>
      </c>
      <c r="U10" s="124"/>
    </row>
    <row r="11" spans="1:21" x14ac:dyDescent="0.25">
      <c r="A11" s="52" t="s">
        <v>22</v>
      </c>
      <c r="B11" s="52" t="s">
        <v>269</v>
      </c>
      <c r="C11" s="61">
        <v>14</v>
      </c>
      <c r="D11" s="54">
        <v>2</v>
      </c>
      <c r="E11" s="3">
        <v>0</v>
      </c>
      <c r="F11" s="3">
        <v>0</v>
      </c>
      <c r="G11" s="3">
        <v>2</v>
      </c>
      <c r="H11" s="87">
        <f t="shared" si="0"/>
        <v>2</v>
      </c>
      <c r="I11" s="77">
        <f t="shared" si="1"/>
        <v>1</v>
      </c>
      <c r="J11" s="76">
        <f t="shared" si="2"/>
        <v>1</v>
      </c>
      <c r="K11" s="77">
        <f t="shared" si="3"/>
        <v>1</v>
      </c>
      <c r="O11" s="124"/>
      <c r="P11" s="124"/>
      <c r="Q11" s="124"/>
      <c r="R11" s="124" t="s">
        <v>71</v>
      </c>
      <c r="S11" s="124"/>
      <c r="T11" s="124">
        <v>1284</v>
      </c>
      <c r="U11" s="124"/>
    </row>
    <row r="12" spans="1:21" x14ac:dyDescent="0.25">
      <c r="A12" s="52" t="s">
        <v>22</v>
      </c>
      <c r="B12" s="52" t="s">
        <v>270</v>
      </c>
      <c r="C12" s="61">
        <v>16</v>
      </c>
      <c r="D12" s="54">
        <v>1</v>
      </c>
      <c r="E12" s="3">
        <v>1</v>
      </c>
      <c r="F12" s="3">
        <v>0</v>
      </c>
      <c r="G12" s="3">
        <v>2</v>
      </c>
      <c r="H12" s="87">
        <f t="shared" si="0"/>
        <v>2</v>
      </c>
      <c r="I12" s="77">
        <f t="shared" si="1"/>
        <v>2</v>
      </c>
      <c r="J12" s="76">
        <f t="shared" si="2"/>
        <v>1</v>
      </c>
      <c r="K12" s="77">
        <f t="shared" si="3"/>
        <v>0</v>
      </c>
      <c r="O12" s="124"/>
      <c r="P12" s="124"/>
      <c r="Q12" s="124"/>
      <c r="R12" s="124"/>
      <c r="S12" s="124"/>
      <c r="T12" s="124"/>
      <c r="U12" s="124"/>
    </row>
    <row r="13" spans="1:21" x14ac:dyDescent="0.25">
      <c r="A13" s="52" t="s">
        <v>22</v>
      </c>
      <c r="B13" s="52" t="s">
        <v>271</v>
      </c>
      <c r="C13" s="61">
        <v>18</v>
      </c>
      <c r="D13" s="54">
        <v>1</v>
      </c>
      <c r="E13" s="3">
        <v>1</v>
      </c>
      <c r="F13" s="3">
        <v>0</v>
      </c>
      <c r="G13" s="3">
        <v>2</v>
      </c>
      <c r="H13" s="87">
        <f t="shared" si="0"/>
        <v>2</v>
      </c>
      <c r="I13" s="77">
        <f t="shared" si="1"/>
        <v>2</v>
      </c>
      <c r="J13" s="76">
        <f t="shared" si="2"/>
        <v>1</v>
      </c>
      <c r="K13" s="77">
        <f t="shared" si="3"/>
        <v>0</v>
      </c>
      <c r="O13" s="124"/>
      <c r="P13" s="124"/>
      <c r="Q13" s="124"/>
      <c r="R13" s="124"/>
      <c r="S13" s="124"/>
      <c r="T13" s="124"/>
      <c r="U13" s="124"/>
    </row>
    <row r="14" spans="1:21" x14ac:dyDescent="0.25">
      <c r="A14" s="52" t="s">
        <v>22</v>
      </c>
      <c r="B14" s="52" t="s">
        <v>272</v>
      </c>
      <c r="C14" s="61">
        <v>38</v>
      </c>
      <c r="D14" s="54">
        <v>3</v>
      </c>
      <c r="E14" s="3">
        <v>1</v>
      </c>
      <c r="F14" s="3">
        <v>0</v>
      </c>
      <c r="G14" s="3">
        <v>4</v>
      </c>
      <c r="H14" s="87">
        <f t="shared" si="0"/>
        <v>4</v>
      </c>
      <c r="I14" s="77">
        <f t="shared" si="1"/>
        <v>3</v>
      </c>
      <c r="J14" s="76">
        <f t="shared" si="2"/>
        <v>2</v>
      </c>
      <c r="K14" s="77">
        <f t="shared" si="3"/>
        <v>1</v>
      </c>
      <c r="O14" s="124"/>
      <c r="P14" s="124"/>
      <c r="Q14" s="124"/>
      <c r="R14" s="124"/>
      <c r="S14" s="124"/>
      <c r="T14" s="124"/>
      <c r="U14" s="124"/>
    </row>
    <row r="15" spans="1:21" x14ac:dyDescent="0.25">
      <c r="O15" s="124"/>
      <c r="P15" s="124"/>
      <c r="Q15" s="124"/>
      <c r="R15" s="124"/>
      <c r="S15" s="124"/>
      <c r="T15" s="124"/>
      <c r="U15" s="124"/>
    </row>
    <row r="16" spans="1:21" x14ac:dyDescent="0.25">
      <c r="O16" s="124"/>
      <c r="P16" s="124"/>
      <c r="Q16" s="124"/>
      <c r="R16" s="124"/>
      <c r="S16" s="124"/>
      <c r="T16" s="124"/>
      <c r="U16" s="124"/>
    </row>
    <row r="17" spans="1:21" x14ac:dyDescent="0.25">
      <c r="O17" s="124"/>
      <c r="P17" s="124"/>
      <c r="Q17" s="124"/>
      <c r="R17" s="124"/>
      <c r="S17" s="124"/>
      <c r="T17" s="124"/>
      <c r="U17" s="124"/>
    </row>
    <row r="18" spans="1:21" x14ac:dyDescent="0.25">
      <c r="O18" s="124"/>
      <c r="P18" s="124"/>
      <c r="Q18" s="124"/>
      <c r="R18" s="124"/>
      <c r="S18" s="124"/>
      <c r="T18" s="124"/>
      <c r="U18" s="124"/>
    </row>
    <row r="19" spans="1:21" ht="30" x14ac:dyDescent="0.25">
      <c r="A19" s="34" t="s">
        <v>53</v>
      </c>
      <c r="B19" s="105"/>
      <c r="C19" s="18"/>
      <c r="E19" s="32" t="s">
        <v>54</v>
      </c>
      <c r="O19" s="124"/>
      <c r="P19" s="124"/>
      <c r="Q19" s="124"/>
      <c r="R19" s="124"/>
      <c r="S19" s="124"/>
      <c r="T19" s="124"/>
      <c r="U19" s="124"/>
    </row>
    <row r="20" spans="1:21" x14ac:dyDescent="0.25">
      <c r="D20" s="31" t="s">
        <v>52</v>
      </c>
      <c r="E20" s="30">
        <v>0.1</v>
      </c>
    </row>
  </sheetData>
  <mergeCells count="11">
    <mergeCell ref="F4:F5"/>
    <mergeCell ref="G4:G5"/>
    <mergeCell ref="I2:N2"/>
    <mergeCell ref="A1:A5"/>
    <mergeCell ref="C1:C5"/>
    <mergeCell ref="D4:D5"/>
    <mergeCell ref="D1:G1"/>
    <mergeCell ref="D2:G3"/>
    <mergeCell ref="E4:E5"/>
    <mergeCell ref="I3:N5"/>
    <mergeCell ref="B1:B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M10"/>
  <sheetViews>
    <sheetView workbookViewId="0">
      <selection activeCell="E16" sqref="E16"/>
    </sheetView>
  </sheetViews>
  <sheetFormatPr defaultRowHeight="15" x14ac:dyDescent="0.25"/>
  <cols>
    <col min="1" max="1" width="30" customWidth="1"/>
    <col min="2" max="6" width="22.42578125" customWidth="1"/>
  </cols>
  <sheetData>
    <row r="1" spans="1:13" x14ac:dyDescent="0.25">
      <c r="A1" s="144" t="s">
        <v>0</v>
      </c>
      <c r="B1" s="144" t="s">
        <v>86</v>
      </c>
      <c r="C1" s="153" t="s">
        <v>1</v>
      </c>
      <c r="D1" s="154"/>
      <c r="E1" s="154"/>
      <c r="F1" s="154"/>
    </row>
    <row r="2" spans="1:13" x14ac:dyDescent="0.25">
      <c r="A2" s="144"/>
      <c r="B2" s="144"/>
      <c r="C2" s="171" t="s">
        <v>157</v>
      </c>
      <c r="D2" s="172"/>
      <c r="E2" s="172"/>
      <c r="F2" s="172"/>
      <c r="H2" s="176" t="s">
        <v>61</v>
      </c>
      <c r="I2" s="176"/>
      <c r="J2" s="176"/>
      <c r="K2" s="176"/>
      <c r="L2" s="176"/>
      <c r="M2" s="176"/>
    </row>
    <row r="3" spans="1:13" x14ac:dyDescent="0.25">
      <c r="A3" s="144"/>
      <c r="B3" s="144"/>
      <c r="C3" s="169"/>
      <c r="D3" s="170"/>
      <c r="E3" s="170"/>
      <c r="F3" s="170"/>
      <c r="H3" s="177" t="s">
        <v>62</v>
      </c>
      <c r="I3" s="177"/>
      <c r="J3" s="177"/>
      <c r="K3" s="177"/>
      <c r="L3" s="177"/>
      <c r="M3" s="177"/>
    </row>
    <row r="4" spans="1:13" x14ac:dyDescent="0.25">
      <c r="A4" s="144"/>
      <c r="B4" s="144"/>
      <c r="C4" s="148" t="s">
        <v>94</v>
      </c>
      <c r="D4" s="148" t="s">
        <v>93</v>
      </c>
      <c r="E4" s="148" t="s">
        <v>91</v>
      </c>
      <c r="F4" s="148" t="s">
        <v>92</v>
      </c>
      <c r="H4" s="177"/>
      <c r="I4" s="177"/>
      <c r="J4" s="177"/>
      <c r="K4" s="177"/>
      <c r="L4" s="177"/>
      <c r="M4" s="177"/>
    </row>
    <row r="5" spans="1:13" x14ac:dyDescent="0.25">
      <c r="A5" s="144"/>
      <c r="B5" s="144"/>
      <c r="C5" s="150"/>
      <c r="D5" s="150"/>
      <c r="E5" s="150"/>
      <c r="F5" s="150"/>
      <c r="H5" s="177"/>
      <c r="I5" s="177"/>
      <c r="J5" s="177"/>
      <c r="K5" s="177"/>
      <c r="L5" s="177"/>
      <c r="M5" s="177"/>
    </row>
    <row r="6" spans="1:13" x14ac:dyDescent="0.25">
      <c r="A6" s="72" t="s">
        <v>22</v>
      </c>
      <c r="B6" s="22">
        <f>SUMIFS('Altre specie'!C:C,'Altre specie'!$A:$A,'Altre specie REG'!$A6)</f>
        <v>147</v>
      </c>
      <c r="C6" s="22">
        <f>SUMIFS('Altre specie'!D:D,'Altre specie'!$A:$A,'Altre specie REG'!$A6)</f>
        <v>14</v>
      </c>
      <c r="D6" s="22">
        <f>SUMIFS('Altre specie'!E:E,'Altre specie'!$A:$A,'Altre specie REG'!$A6)</f>
        <v>5</v>
      </c>
      <c r="E6" s="22">
        <f>SUMIFS('Altre specie'!F:F,'Altre specie'!$A:$A,'Altre specie REG'!$A6)</f>
        <v>0</v>
      </c>
      <c r="F6" s="3">
        <f t="shared" ref="F6" si="0">SUM(C6:E6)</f>
        <v>19</v>
      </c>
      <c r="G6" s="87"/>
      <c r="H6" s="77"/>
      <c r="I6" s="76"/>
      <c r="J6" s="77"/>
      <c r="K6" s="76"/>
      <c r="L6" s="76"/>
      <c r="M6" s="76"/>
    </row>
    <row r="7" spans="1:13" x14ac:dyDescent="0.25">
      <c r="G7" s="76"/>
      <c r="H7" s="76"/>
      <c r="I7" s="76"/>
      <c r="J7" s="76"/>
      <c r="K7" s="76"/>
      <c r="L7" s="76"/>
      <c r="M7" s="76"/>
    </row>
    <row r="8" spans="1:13" x14ac:dyDescent="0.25">
      <c r="G8" s="76"/>
      <c r="H8" s="76"/>
      <c r="I8" s="76"/>
      <c r="J8" s="76"/>
      <c r="K8" s="76"/>
      <c r="L8" s="76"/>
      <c r="M8" s="76"/>
    </row>
    <row r="9" spans="1:13" x14ac:dyDescent="0.25">
      <c r="A9" s="105"/>
      <c r="B9" s="18"/>
      <c r="D9" s="121" t="s">
        <v>54</v>
      </c>
      <c r="G9" s="76"/>
      <c r="H9" s="76"/>
      <c r="I9" s="76"/>
      <c r="J9" s="76"/>
      <c r="K9" s="76"/>
      <c r="L9" s="76"/>
      <c r="M9" s="76"/>
    </row>
    <row r="10" spans="1:13" x14ac:dyDescent="0.25">
      <c r="C10" s="31" t="s">
        <v>52</v>
      </c>
      <c r="D10" s="118">
        <f>'Altre specie'!E20</f>
        <v>0.1</v>
      </c>
    </row>
  </sheetData>
  <mergeCells count="10">
    <mergeCell ref="A1:A5"/>
    <mergeCell ref="B1:B5"/>
    <mergeCell ref="C1:F1"/>
    <mergeCell ref="C2:F3"/>
    <mergeCell ref="H2:M2"/>
    <mergeCell ref="H3:M5"/>
    <mergeCell ref="C4:C5"/>
    <mergeCell ref="D4:D5"/>
    <mergeCell ref="E4:E5"/>
    <mergeCell ref="F4:F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P21"/>
  <sheetViews>
    <sheetView workbookViewId="0">
      <selection activeCell="C27" sqref="C27"/>
    </sheetView>
  </sheetViews>
  <sheetFormatPr defaultRowHeight="15" x14ac:dyDescent="0.25"/>
  <cols>
    <col min="1" max="2" width="30" customWidth="1"/>
    <col min="3" max="3" width="22.85546875" customWidth="1"/>
    <col min="4" max="4" width="30" customWidth="1"/>
    <col min="5" max="5" width="17.7109375" customWidth="1"/>
    <col min="8" max="16" width="9.140625" style="82"/>
  </cols>
  <sheetData>
    <row r="1" spans="1:13" ht="36" customHeight="1" x14ac:dyDescent="0.25">
      <c r="A1" s="144" t="s">
        <v>0</v>
      </c>
      <c r="B1" s="148" t="s">
        <v>172</v>
      </c>
      <c r="C1" s="144" t="s">
        <v>24</v>
      </c>
      <c r="D1" s="162" t="s">
        <v>1</v>
      </c>
      <c r="E1" s="164"/>
    </row>
    <row r="2" spans="1:13" ht="47.25" customHeight="1" x14ac:dyDescent="0.25">
      <c r="A2" s="144"/>
      <c r="B2" s="149"/>
      <c r="C2" s="144"/>
      <c r="D2" s="162" t="s">
        <v>152</v>
      </c>
      <c r="E2" s="164"/>
      <c r="H2" s="174"/>
      <c r="I2" s="174"/>
      <c r="J2" s="174"/>
      <c r="K2" s="174"/>
      <c r="L2" s="174"/>
      <c r="M2" s="174"/>
    </row>
    <row r="3" spans="1:13" x14ac:dyDescent="0.25">
      <c r="A3" s="144"/>
      <c r="B3" s="149"/>
      <c r="C3" s="144"/>
      <c r="D3" s="181" t="str">
        <f>E21*100&amp;"% degli allevamenti aperti"</f>
        <v>100% degli allevamenti aperti</v>
      </c>
      <c r="E3" s="182"/>
      <c r="H3" s="180"/>
      <c r="I3" s="180"/>
      <c r="J3" s="180"/>
      <c r="K3" s="180"/>
      <c r="L3" s="180"/>
      <c r="M3" s="180"/>
    </row>
    <row r="4" spans="1:13" x14ac:dyDescent="0.25">
      <c r="A4" s="144"/>
      <c r="B4" s="149"/>
      <c r="C4" s="144"/>
      <c r="D4" s="171"/>
      <c r="E4" s="183"/>
      <c r="H4" s="180"/>
      <c r="I4" s="180"/>
      <c r="J4" s="180"/>
      <c r="K4" s="180"/>
      <c r="L4" s="180"/>
      <c r="M4" s="180"/>
    </row>
    <row r="5" spans="1:13" x14ac:dyDescent="0.25">
      <c r="A5" s="144"/>
      <c r="B5" s="150"/>
      <c r="C5" s="144"/>
      <c r="D5" s="169"/>
      <c r="E5" s="184"/>
      <c r="H5" s="180"/>
      <c r="I5" s="180"/>
      <c r="J5" s="180"/>
      <c r="K5" s="180"/>
      <c r="L5" s="180"/>
      <c r="M5" s="180"/>
    </row>
    <row r="6" spans="1:13" x14ac:dyDescent="0.25">
      <c r="A6" s="52" t="s">
        <v>22</v>
      </c>
      <c r="B6" s="52" t="s">
        <v>264</v>
      </c>
      <c r="C6" s="22">
        <v>0</v>
      </c>
      <c r="D6" s="178">
        <f t="shared" ref="D6:D14" si="0">C6*$E$21</f>
        <v>0</v>
      </c>
      <c r="E6" s="179"/>
    </row>
    <row r="7" spans="1:13" x14ac:dyDescent="0.25">
      <c r="A7" s="52" t="s">
        <v>22</v>
      </c>
      <c r="B7" s="52" t="s">
        <v>265</v>
      </c>
      <c r="C7" s="22">
        <v>0</v>
      </c>
      <c r="D7" s="178">
        <f t="shared" si="0"/>
        <v>0</v>
      </c>
      <c r="E7" s="179"/>
    </row>
    <row r="8" spans="1:13" x14ac:dyDescent="0.25">
      <c r="A8" s="52" t="s">
        <v>22</v>
      </c>
      <c r="B8" s="52" t="s">
        <v>266</v>
      </c>
      <c r="C8" s="22">
        <v>0</v>
      </c>
      <c r="D8" s="178">
        <f t="shared" si="0"/>
        <v>0</v>
      </c>
      <c r="E8" s="179"/>
    </row>
    <row r="9" spans="1:13" x14ac:dyDescent="0.25">
      <c r="A9" s="52" t="s">
        <v>22</v>
      </c>
      <c r="B9" s="52" t="s">
        <v>267</v>
      </c>
      <c r="C9" s="22">
        <v>0</v>
      </c>
      <c r="D9" s="178">
        <f t="shared" si="0"/>
        <v>0</v>
      </c>
      <c r="E9" s="179"/>
    </row>
    <row r="10" spans="1:13" x14ac:dyDescent="0.25">
      <c r="A10" s="52" t="s">
        <v>22</v>
      </c>
      <c r="B10" s="52" t="s">
        <v>268</v>
      </c>
      <c r="C10" s="22">
        <v>0</v>
      </c>
      <c r="D10" s="178">
        <f t="shared" si="0"/>
        <v>0</v>
      </c>
      <c r="E10" s="179"/>
    </row>
    <row r="11" spans="1:13" x14ac:dyDescent="0.25">
      <c r="A11" s="52" t="s">
        <v>22</v>
      </c>
      <c r="B11" s="52" t="s">
        <v>269</v>
      </c>
      <c r="C11" s="22">
        <v>1</v>
      </c>
      <c r="D11" s="178">
        <f t="shared" si="0"/>
        <v>1</v>
      </c>
      <c r="E11" s="179"/>
    </row>
    <row r="12" spans="1:13" x14ac:dyDescent="0.25">
      <c r="A12" s="52" t="s">
        <v>22</v>
      </c>
      <c r="B12" s="52" t="s">
        <v>270</v>
      </c>
      <c r="C12" s="22">
        <v>0</v>
      </c>
      <c r="D12" s="178">
        <f t="shared" si="0"/>
        <v>0</v>
      </c>
      <c r="E12" s="179"/>
    </row>
    <row r="13" spans="1:13" x14ac:dyDescent="0.25">
      <c r="A13" s="52" t="s">
        <v>22</v>
      </c>
      <c r="B13" s="52" t="s">
        <v>271</v>
      </c>
      <c r="C13" s="22">
        <v>0</v>
      </c>
      <c r="D13" s="178">
        <f t="shared" si="0"/>
        <v>0</v>
      </c>
      <c r="E13" s="179"/>
    </row>
    <row r="14" spans="1:13" x14ac:dyDescent="0.25">
      <c r="A14" s="52" t="s">
        <v>22</v>
      </c>
      <c r="B14" s="52" t="s">
        <v>272</v>
      </c>
      <c r="C14" s="22">
        <v>0</v>
      </c>
      <c r="D14" s="178">
        <f t="shared" si="0"/>
        <v>0</v>
      </c>
      <c r="E14" s="179"/>
    </row>
    <row r="15" spans="1:13" x14ac:dyDescent="0.25">
      <c r="A15" s="115"/>
      <c r="B15" s="115"/>
      <c r="C15" s="50"/>
      <c r="D15" s="50"/>
      <c r="E15" s="50"/>
    </row>
    <row r="16" spans="1:13" x14ac:dyDescent="0.25">
      <c r="A16" s="115"/>
      <c r="B16" s="115"/>
      <c r="C16" s="50"/>
      <c r="D16" s="50"/>
      <c r="E16" s="50"/>
    </row>
    <row r="17" spans="1:5" x14ac:dyDescent="0.25">
      <c r="A17" s="115"/>
      <c r="B17" s="115"/>
      <c r="C17" s="50"/>
      <c r="D17" s="50"/>
      <c r="E17" s="50"/>
    </row>
    <row r="18" spans="1:5" x14ac:dyDescent="0.25">
      <c r="A18" s="115"/>
      <c r="B18" s="115"/>
      <c r="C18" s="50"/>
      <c r="D18" s="50"/>
      <c r="E18" s="50"/>
    </row>
    <row r="20" spans="1:5" x14ac:dyDescent="0.25">
      <c r="E20" s="32" t="s">
        <v>54</v>
      </c>
    </row>
    <row r="21" spans="1:5" ht="30" x14ac:dyDescent="0.25">
      <c r="A21" s="34" t="s">
        <v>53</v>
      </c>
      <c r="B21" s="105"/>
      <c r="C21" s="18"/>
      <c r="D21" s="31" t="s">
        <v>52</v>
      </c>
      <c r="E21" s="30">
        <v>1</v>
      </c>
    </row>
  </sheetData>
  <mergeCells count="17">
    <mergeCell ref="A1:A5"/>
    <mergeCell ref="C1:C5"/>
    <mergeCell ref="D1:E1"/>
    <mergeCell ref="D2:E2"/>
    <mergeCell ref="D3:E5"/>
    <mergeCell ref="B1:B5"/>
    <mergeCell ref="D11:E11"/>
    <mergeCell ref="D12:E12"/>
    <mergeCell ref="D13:E13"/>
    <mergeCell ref="D14:E14"/>
    <mergeCell ref="H2:M2"/>
    <mergeCell ref="H3:M5"/>
    <mergeCell ref="D6:E6"/>
    <mergeCell ref="D7:E7"/>
    <mergeCell ref="D8:E8"/>
    <mergeCell ref="D9:E9"/>
    <mergeCell ref="D10:E10"/>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10"/>
  <sheetViews>
    <sheetView workbookViewId="0">
      <selection activeCell="D17" sqref="D17"/>
    </sheetView>
  </sheetViews>
  <sheetFormatPr defaultRowHeight="15" x14ac:dyDescent="0.25"/>
  <cols>
    <col min="1" max="1" width="30" customWidth="1"/>
    <col min="2" max="2" width="22.85546875" customWidth="1"/>
    <col min="3" max="3" width="30" customWidth="1"/>
    <col min="4" max="4" width="17.7109375" customWidth="1"/>
  </cols>
  <sheetData>
    <row r="1" spans="1:4" x14ac:dyDescent="0.25">
      <c r="A1" s="144" t="s">
        <v>0</v>
      </c>
      <c r="B1" s="144" t="s">
        <v>24</v>
      </c>
      <c r="C1" s="162" t="s">
        <v>1</v>
      </c>
      <c r="D1" s="164"/>
    </row>
    <row r="2" spans="1:4" x14ac:dyDescent="0.25">
      <c r="A2" s="144"/>
      <c r="B2" s="144"/>
      <c r="C2" s="162" t="s">
        <v>152</v>
      </c>
      <c r="D2" s="164"/>
    </row>
    <row r="3" spans="1:4" x14ac:dyDescent="0.25">
      <c r="A3" s="144"/>
      <c r="B3" s="144"/>
      <c r="C3" s="181" t="str">
        <f>D10*100&amp;"% degli allevamenti aperti"</f>
        <v>100% degli allevamenti aperti</v>
      </c>
      <c r="D3" s="182"/>
    </row>
    <row r="4" spans="1:4" x14ac:dyDescent="0.25">
      <c r="A4" s="144"/>
      <c r="B4" s="144"/>
      <c r="C4" s="171"/>
      <c r="D4" s="183"/>
    </row>
    <row r="5" spans="1:4" x14ac:dyDescent="0.25">
      <c r="A5" s="144"/>
      <c r="B5" s="144"/>
      <c r="C5" s="169"/>
      <c r="D5" s="184"/>
    </row>
    <row r="6" spans="1:4" x14ac:dyDescent="0.25">
      <c r="A6" s="21" t="s">
        <v>22</v>
      </c>
      <c r="B6" s="22">
        <f>SUMIFS('Animali da pelliccia'!C:C,'Animali da pelliccia'!$A:$A,'Animali da pelliccia REG'!$A6)</f>
        <v>1</v>
      </c>
      <c r="C6" s="178">
        <f>SUMIFS('Animali da pelliccia'!D:D,'Animali da pelliccia'!$A:$A,'Animali da pelliccia REG'!$A6)</f>
        <v>1</v>
      </c>
      <c r="D6" s="179"/>
    </row>
    <row r="7" spans="1:4" x14ac:dyDescent="0.25">
      <c r="A7" s="21" t="s">
        <v>23</v>
      </c>
      <c r="B7" s="23">
        <f>SUM(B6:B6)</f>
        <v>1</v>
      </c>
      <c r="C7" s="185">
        <f>SUM(C6:C6)</f>
        <v>1</v>
      </c>
      <c r="D7" s="186"/>
    </row>
    <row r="9" spans="1:4" x14ac:dyDescent="0.25">
      <c r="D9" s="121" t="s">
        <v>54</v>
      </c>
    </row>
    <row r="10" spans="1:4" x14ac:dyDescent="0.25">
      <c r="A10" s="105"/>
      <c r="B10" s="18"/>
      <c r="C10" s="31" t="s">
        <v>52</v>
      </c>
      <c r="D10" s="118">
        <f>'Animali da pelliccia'!E21</f>
        <v>1</v>
      </c>
    </row>
  </sheetData>
  <mergeCells count="7">
    <mergeCell ref="C6:D6"/>
    <mergeCell ref="C7:D7"/>
    <mergeCell ref="A1:A5"/>
    <mergeCell ref="B1:B5"/>
    <mergeCell ref="C1:D1"/>
    <mergeCell ref="C2:D2"/>
    <mergeCell ref="C3:D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I4"/>
  <sheetViews>
    <sheetView zoomScale="90" zoomScaleNormal="90" workbookViewId="0">
      <selection activeCell="AP30" sqref="AP30"/>
    </sheetView>
  </sheetViews>
  <sheetFormatPr defaultRowHeight="15" x14ac:dyDescent="0.25"/>
  <cols>
    <col min="1" max="1" width="12.85546875" style="15" customWidth="1"/>
    <col min="6" max="6" width="10.5703125" customWidth="1"/>
    <col min="21" max="21" width="9.7109375" bestFit="1" customWidth="1"/>
    <col min="24" max="28" width="4.28515625" style="7" customWidth="1"/>
    <col min="29" max="30" width="8.85546875" style="7" customWidth="1"/>
    <col min="31" max="31" width="9" style="7" customWidth="1"/>
    <col min="32" max="32" width="10.5703125" style="7" customWidth="1"/>
    <col min="33" max="40" width="4.28515625" style="7" customWidth="1"/>
    <col min="47" max="47" width="6.28515625" customWidth="1"/>
    <col min="51" max="53" width="16.28515625" customWidth="1"/>
    <col min="54" max="55" width="17.140625" customWidth="1"/>
    <col min="56" max="57" width="14" customWidth="1"/>
    <col min="58" max="59" width="16" customWidth="1"/>
    <col min="60" max="61" width="13.5703125" customWidth="1"/>
  </cols>
  <sheetData>
    <row r="1" spans="1:61" s="38" customFormat="1" ht="26.25" customHeight="1" x14ac:dyDescent="0.4">
      <c r="A1" s="36" t="s">
        <v>49</v>
      </c>
      <c r="B1" s="187">
        <v>2022</v>
      </c>
      <c r="C1" s="187"/>
      <c r="D1" s="187"/>
      <c r="E1" s="187"/>
      <c r="F1" s="187"/>
      <c r="G1" s="187"/>
      <c r="H1" s="187"/>
      <c r="I1" s="187"/>
      <c r="J1" s="187"/>
      <c r="K1" s="187"/>
      <c r="L1" s="187"/>
      <c r="M1" s="187"/>
      <c r="N1" s="187"/>
      <c r="O1" s="187"/>
      <c r="P1" s="187"/>
      <c r="Q1" s="187"/>
      <c r="R1" s="187"/>
      <c r="S1" s="187"/>
      <c r="T1" s="187"/>
      <c r="U1" s="187"/>
      <c r="V1" s="187"/>
      <c r="W1" s="187"/>
      <c r="X1" s="37"/>
      <c r="Y1" s="37"/>
      <c r="Z1" s="37"/>
      <c r="AA1" s="37"/>
      <c r="AB1" s="37"/>
      <c r="AC1" s="187">
        <v>2021</v>
      </c>
      <c r="AD1" s="187"/>
      <c r="AE1" s="188" t="s">
        <v>169</v>
      </c>
      <c r="AF1" s="190" t="s">
        <v>170</v>
      </c>
      <c r="AG1" s="37"/>
      <c r="AH1" s="37"/>
      <c r="AI1" s="37"/>
      <c r="AJ1" s="37"/>
      <c r="AK1" s="37"/>
      <c r="AL1" s="37"/>
      <c r="AM1" s="37"/>
      <c r="AN1" s="37"/>
      <c r="AO1" s="187" t="s">
        <v>83</v>
      </c>
      <c r="AP1" s="187"/>
      <c r="AQ1" s="187"/>
      <c r="AR1" s="187"/>
      <c r="AS1" s="187"/>
      <c r="AT1" s="187"/>
      <c r="AU1"/>
      <c r="AV1" s="188" t="s">
        <v>162</v>
      </c>
      <c r="AW1" s="190" t="s">
        <v>163</v>
      </c>
      <c r="AX1"/>
      <c r="AY1" s="187">
        <v>2020</v>
      </c>
      <c r="AZ1" s="187"/>
      <c r="BA1"/>
      <c r="BB1" s="192">
        <v>2019</v>
      </c>
      <c r="BC1" s="193"/>
      <c r="BD1" s="193"/>
      <c r="BE1" s="194"/>
      <c r="BF1" s="192">
        <v>2018</v>
      </c>
      <c r="BG1" s="193"/>
      <c r="BH1" s="193"/>
      <c r="BI1" s="194"/>
    </row>
    <row r="2" spans="1:61" ht="90" customHeight="1" x14ac:dyDescent="0.25">
      <c r="A2" s="20" t="s">
        <v>50</v>
      </c>
      <c r="B2" s="89" t="s">
        <v>41</v>
      </c>
      <c r="C2" s="73" t="s">
        <v>25</v>
      </c>
      <c r="D2" s="73" t="s">
        <v>26</v>
      </c>
      <c r="E2" s="73" t="s">
        <v>27</v>
      </c>
      <c r="F2" s="73" t="s">
        <v>28</v>
      </c>
      <c r="G2" s="73" t="s">
        <v>29</v>
      </c>
      <c r="H2" s="73" t="s">
        <v>30</v>
      </c>
      <c r="I2" s="73" t="s">
        <v>290</v>
      </c>
      <c r="J2" s="73" t="s">
        <v>32</v>
      </c>
      <c r="K2" s="73" t="s">
        <v>33</v>
      </c>
      <c r="L2" s="73" t="s">
        <v>63</v>
      </c>
      <c r="M2" s="73" t="s">
        <v>34</v>
      </c>
      <c r="N2" s="73" t="s">
        <v>35</v>
      </c>
      <c r="O2" s="73" t="s">
        <v>36</v>
      </c>
      <c r="P2" s="73" t="s">
        <v>37</v>
      </c>
      <c r="Q2" s="73" t="s">
        <v>38</v>
      </c>
      <c r="R2" s="73" t="s">
        <v>39</v>
      </c>
      <c r="S2" s="73" t="s">
        <v>40</v>
      </c>
      <c r="T2" s="73" t="s">
        <v>59</v>
      </c>
      <c r="U2" s="57" t="s">
        <v>60</v>
      </c>
      <c r="V2" s="19" t="s">
        <v>47</v>
      </c>
      <c r="W2" s="19" t="s">
        <v>48</v>
      </c>
      <c r="X2" s="16"/>
      <c r="Y2" s="16"/>
      <c r="Z2" s="16"/>
      <c r="AA2" s="16"/>
      <c r="AB2" s="16"/>
      <c r="AC2" s="73" t="s">
        <v>47</v>
      </c>
      <c r="AD2" s="73" t="s">
        <v>48</v>
      </c>
      <c r="AE2" s="189"/>
      <c r="AF2" s="191"/>
      <c r="AG2" s="16"/>
      <c r="AH2" s="16"/>
      <c r="AI2" s="16"/>
      <c r="AJ2" s="16"/>
      <c r="AK2" s="16"/>
      <c r="AL2" s="16"/>
      <c r="AM2" s="16"/>
      <c r="AN2" s="16"/>
      <c r="AO2" s="19" t="s">
        <v>25</v>
      </c>
      <c r="AP2" s="19" t="s">
        <v>43</v>
      </c>
      <c r="AQ2" s="19" t="s">
        <v>44</v>
      </c>
      <c r="AR2" s="19" t="s">
        <v>45</v>
      </c>
      <c r="AS2" s="19" t="s">
        <v>46</v>
      </c>
      <c r="AT2" s="19" t="s">
        <v>42</v>
      </c>
      <c r="AV2" s="189"/>
      <c r="AW2" s="191"/>
      <c r="AY2" s="39" t="s">
        <v>77</v>
      </c>
      <c r="AZ2" s="49" t="s">
        <v>164</v>
      </c>
      <c r="BB2" s="39" t="s">
        <v>76</v>
      </c>
      <c r="BC2" s="49" t="s">
        <v>165</v>
      </c>
      <c r="BD2" s="39" t="s">
        <v>77</v>
      </c>
      <c r="BE2" s="49" t="s">
        <v>166</v>
      </c>
      <c r="BF2" s="39" t="s">
        <v>76</v>
      </c>
      <c r="BG2" s="49" t="s">
        <v>167</v>
      </c>
      <c r="BH2" s="39" t="s">
        <v>77</v>
      </c>
      <c r="BI2" s="49" t="s">
        <v>168</v>
      </c>
    </row>
    <row r="3" spans="1:61" x14ac:dyDescent="0.25">
      <c r="A3" s="20" t="s">
        <v>22</v>
      </c>
      <c r="B3" s="4">
        <f>'Suino REG'!L7</f>
        <v>92</v>
      </c>
      <c r="C3" s="4">
        <f>'Suino REG'!K7</f>
        <v>169</v>
      </c>
      <c r="D3" s="4">
        <f>'Vitelli a carne bianca REG'!F6</f>
        <v>74</v>
      </c>
      <c r="E3" s="4">
        <f>'Vitelli altre tipologie REG'!J6</f>
        <v>224</v>
      </c>
      <c r="F3" s="4">
        <f>'Annutoli REG'!J6</f>
        <v>4</v>
      </c>
      <c r="G3" s="4">
        <f>'Bovini REG'!J6</f>
        <v>428</v>
      </c>
      <c r="H3" s="4">
        <f>'Bufalini REG'!J6</f>
        <v>7</v>
      </c>
      <c r="I3" s="4">
        <f>'Polli da carne REG'!F6</f>
        <v>92</v>
      </c>
      <c r="J3" s="4">
        <f>'Ovaiole REG'!F6</f>
        <v>25</v>
      </c>
      <c r="K3" s="4">
        <f>'Tacchini REG'!F6</f>
        <v>54</v>
      </c>
      <c r="L3" s="4">
        <f>'Ratiti REG'!F6</f>
        <v>2</v>
      </c>
      <c r="M3" s="4">
        <f>'Altri avicoli REG'!F6</f>
        <v>48</v>
      </c>
      <c r="N3" s="4">
        <f>'Ovini REG'!J6</f>
        <v>37</v>
      </c>
      <c r="O3" s="4">
        <f>'Caprini REG'!J6</f>
        <v>34</v>
      </c>
      <c r="P3" s="4">
        <f>'Equidi REG'!F6</f>
        <v>9</v>
      </c>
      <c r="Q3" s="4">
        <f>'Conigli REG'!J6</f>
        <v>52</v>
      </c>
      <c r="R3" s="4">
        <f>'Lepri REG'!J6</f>
        <v>21</v>
      </c>
      <c r="S3" s="4">
        <f>'Acquacoltura REG'!F6</f>
        <v>24</v>
      </c>
      <c r="T3" s="4">
        <f>'Altre specie REG'!F6</f>
        <v>19</v>
      </c>
      <c r="U3" s="4">
        <f>'Animali da pelliccia REG'!C6:C6</f>
        <v>1</v>
      </c>
      <c r="V3" s="13">
        <f t="shared" ref="V3" si="0">SUM(C3:U3)</f>
        <v>1324</v>
      </c>
      <c r="W3" s="13">
        <f t="shared" ref="W3" si="1">V3+B3</f>
        <v>1416</v>
      </c>
      <c r="X3" s="17"/>
      <c r="Y3" s="17"/>
      <c r="Z3" s="17"/>
      <c r="AA3" s="17"/>
      <c r="AB3" s="17"/>
      <c r="AC3" s="17">
        <v>1272</v>
      </c>
      <c r="AD3" s="17">
        <v>1361</v>
      </c>
      <c r="AE3" s="4">
        <f t="shared" ref="AE3" si="2">V3-AC3</f>
        <v>52</v>
      </c>
      <c r="AF3" s="4">
        <f t="shared" ref="AF3" si="3">W3-AD3</f>
        <v>55</v>
      </c>
      <c r="AG3" s="17"/>
      <c r="AH3" s="17"/>
      <c r="AI3" s="17"/>
      <c r="AJ3" s="17"/>
      <c r="AK3" s="17"/>
      <c r="AL3" s="17"/>
      <c r="AM3" s="17"/>
      <c r="AN3" s="17"/>
      <c r="AO3" s="1">
        <v>176</v>
      </c>
      <c r="AP3" s="1">
        <v>453</v>
      </c>
      <c r="AQ3" s="1">
        <v>28</v>
      </c>
      <c r="AR3" s="1">
        <v>79</v>
      </c>
      <c r="AS3" s="1">
        <v>1105</v>
      </c>
      <c r="AT3" s="14">
        <f t="shared" ref="AT3" si="4">SUM(AO3:AS3)</f>
        <v>1841</v>
      </c>
      <c r="AV3" s="4">
        <f t="shared" ref="AV3" si="5">V3-AT3</f>
        <v>-517</v>
      </c>
      <c r="AW3" s="4">
        <f t="shared" ref="AW3" si="6">W3-AT3</f>
        <v>-425</v>
      </c>
      <c r="AY3" s="23">
        <f>'2020'!G3</f>
        <v>952</v>
      </c>
      <c r="AZ3" s="23">
        <f t="shared" ref="AZ3" si="7">V3-AY3</f>
        <v>372</v>
      </c>
      <c r="BB3" s="22">
        <f>'2019'!V3</f>
        <v>1364</v>
      </c>
      <c r="BC3" s="23">
        <f t="shared" ref="BC3" si="8">V3-BB3</f>
        <v>-40</v>
      </c>
      <c r="BD3" s="22">
        <f>'2019'!G3</f>
        <v>1110</v>
      </c>
      <c r="BE3" s="23">
        <f t="shared" ref="BE3" si="9">V3-BD3</f>
        <v>214</v>
      </c>
      <c r="BF3" s="22">
        <f>'2018'!W3</f>
        <v>1366</v>
      </c>
      <c r="BG3" s="23">
        <f t="shared" ref="BG3" si="10">V3-BF3</f>
        <v>-42</v>
      </c>
      <c r="BH3" s="22">
        <f>'2018'!H3</f>
        <v>1044</v>
      </c>
      <c r="BI3" s="50">
        <f t="shared" ref="BI3" si="11">V3-BH3</f>
        <v>280</v>
      </c>
    </row>
    <row r="4" spans="1:61" x14ac:dyDescent="0.25">
      <c r="C4" s="74"/>
    </row>
  </sheetData>
  <mergeCells count="10">
    <mergeCell ref="AO1:AT1"/>
    <mergeCell ref="B1:W1"/>
    <mergeCell ref="AV1:AV2"/>
    <mergeCell ref="AW1:AW2"/>
    <mergeCell ref="BF1:BI1"/>
    <mergeCell ref="BB1:BE1"/>
    <mergeCell ref="AY1:AZ1"/>
    <mergeCell ref="AC1:AD1"/>
    <mergeCell ref="AE1:AE2"/>
    <mergeCell ref="AF1:AF2"/>
  </mergeCells>
  <pageMargins left="0.7" right="0.7" top="0.75" bottom="0.75" header="0.3" footer="0.3"/>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E11"/>
  <sheetViews>
    <sheetView tabSelected="1" workbookViewId="0">
      <selection activeCell="B16" sqref="B16"/>
    </sheetView>
  </sheetViews>
  <sheetFormatPr defaultRowHeight="15" x14ac:dyDescent="0.25"/>
  <cols>
    <col min="1" max="3" width="30" customWidth="1"/>
    <col min="4" max="4" width="19" customWidth="1"/>
    <col min="5" max="5" width="12.42578125" customWidth="1"/>
    <col min="6" max="6" width="11" customWidth="1"/>
    <col min="7" max="57" width="8.85546875" style="76"/>
  </cols>
  <sheetData>
    <row r="1" spans="1:6" x14ac:dyDescent="0.25">
      <c r="A1" s="144" t="s">
        <v>0</v>
      </c>
      <c r="B1" s="144" t="s">
        <v>85</v>
      </c>
      <c r="C1" s="144" t="s">
        <v>1</v>
      </c>
      <c r="D1" s="144"/>
      <c r="E1" s="144"/>
      <c r="F1" s="144"/>
    </row>
    <row r="2" spans="1:6" x14ac:dyDescent="0.25">
      <c r="A2" s="144"/>
      <c r="B2" s="144"/>
      <c r="C2" s="161" t="s">
        <v>142</v>
      </c>
      <c r="D2" s="161"/>
      <c r="E2" s="161"/>
      <c r="F2" s="161"/>
    </row>
    <row r="3" spans="1:6" x14ac:dyDescent="0.25">
      <c r="A3" s="144"/>
      <c r="B3" s="144"/>
      <c r="C3" s="161" t="str">
        <f>D11*100&amp;"% degli allevamenti aperti da controllare sulla popolazione"</f>
        <v>25% degli allevamenti aperti da controllare sulla popolazione</v>
      </c>
      <c r="D3" s="161"/>
      <c r="E3" s="161"/>
      <c r="F3" s="161"/>
    </row>
    <row r="4" spans="1:6" x14ac:dyDescent="0.25">
      <c r="A4" s="144"/>
      <c r="B4" s="144"/>
      <c r="C4" s="144" t="s">
        <v>94</v>
      </c>
      <c r="D4" s="144" t="s">
        <v>93</v>
      </c>
      <c r="E4" s="144" t="s">
        <v>91</v>
      </c>
      <c r="F4" s="144" t="s">
        <v>92</v>
      </c>
    </row>
    <row r="5" spans="1:6" x14ac:dyDescent="0.25">
      <c r="A5" s="144"/>
      <c r="B5" s="144"/>
      <c r="C5" s="144"/>
      <c r="D5" s="144"/>
      <c r="E5" s="144"/>
      <c r="F5" s="144"/>
    </row>
    <row r="6" spans="1:6" x14ac:dyDescent="0.25">
      <c r="A6" s="52" t="s">
        <v>22</v>
      </c>
      <c r="B6" s="53">
        <f>SUMIFS('Vitelli a carne bianca'!$C:$C,'Vitelli a carne bianca'!$A:$A,A6)</f>
        <v>287</v>
      </c>
      <c r="C6" s="54">
        <f>SUMIFS('Vitelli a carne bianca'!$D:$D,'Vitelli a carne bianca'!$A:$A,A6)</f>
        <v>45</v>
      </c>
      <c r="D6" s="3">
        <f>SUMIFS('Vitelli a carne bianca'!$E:$E,'Vitelli a carne bianca'!$A:$A,A6)</f>
        <v>24</v>
      </c>
      <c r="E6" s="3">
        <f>SUMIFS('Vitelli a carne bianca'!$F:$F,'Vitelli a carne bianca'!$A:$A,A6)</f>
        <v>5</v>
      </c>
      <c r="F6" s="3">
        <f t="shared" ref="F6" si="0">SUM(C6:E6)</f>
        <v>74</v>
      </c>
    </row>
    <row r="7" spans="1:6" x14ac:dyDescent="0.25">
      <c r="A7" s="52" t="s">
        <v>23</v>
      </c>
      <c r="B7" s="53">
        <f>SUM(B6:B6)</f>
        <v>287</v>
      </c>
      <c r="C7" s="55">
        <f>SUM(C6:C6)</f>
        <v>45</v>
      </c>
      <c r="D7" s="25">
        <f>SUM(D6:D6)</f>
        <v>24</v>
      </c>
      <c r="E7" s="25">
        <f>SUM(E6:E6)</f>
        <v>5</v>
      </c>
      <c r="F7" s="25">
        <f>SUM(F6:F6)</f>
        <v>74</v>
      </c>
    </row>
    <row r="8" spans="1:6" x14ac:dyDescent="0.25">
      <c r="A8" s="15"/>
      <c r="D8" s="120"/>
    </row>
    <row r="9" spans="1:6" x14ac:dyDescent="0.25">
      <c r="A9" s="15"/>
    </row>
    <row r="10" spans="1:6" x14ac:dyDescent="0.25">
      <c r="D10" s="121" t="s">
        <v>54</v>
      </c>
    </row>
    <row r="11" spans="1:6" x14ac:dyDescent="0.25">
      <c r="A11" s="105"/>
      <c r="B11" s="18"/>
      <c r="C11" s="31" t="s">
        <v>52</v>
      </c>
      <c r="D11" s="118">
        <f>'Vitelli a carne bianca'!E17</f>
        <v>0.25</v>
      </c>
    </row>
  </sheetData>
  <mergeCells count="9">
    <mergeCell ref="A1:A5"/>
    <mergeCell ref="B1:B5"/>
    <mergeCell ref="C1:F1"/>
    <mergeCell ref="C2:F2"/>
    <mergeCell ref="C3:F3"/>
    <mergeCell ref="C4:C5"/>
    <mergeCell ref="D4:D5"/>
    <mergeCell ref="E4:E5"/>
    <mergeCell ref="F4:F5"/>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11"/>
  <sheetViews>
    <sheetView topLeftCell="B1" zoomScale="70" zoomScaleNormal="70" workbookViewId="0">
      <selection activeCell="R11" sqref="R11"/>
    </sheetView>
  </sheetViews>
  <sheetFormatPr defaultRowHeight="15" x14ac:dyDescent="0.25"/>
  <cols>
    <col min="1" max="1" width="16.28515625" customWidth="1"/>
  </cols>
  <sheetData>
    <row r="1" spans="1:24" ht="60" x14ac:dyDescent="0.25">
      <c r="A1" s="20" t="s">
        <v>286</v>
      </c>
      <c r="B1" s="20" t="s">
        <v>172</v>
      </c>
      <c r="C1" s="89" t="s">
        <v>41</v>
      </c>
      <c r="D1" s="122" t="s">
        <v>25</v>
      </c>
      <c r="E1" s="122" t="s">
        <v>26</v>
      </c>
      <c r="F1" s="122" t="s">
        <v>27</v>
      </c>
      <c r="G1" s="122" t="s">
        <v>28</v>
      </c>
      <c r="H1" s="122" t="s">
        <v>29</v>
      </c>
      <c r="I1" s="122" t="s">
        <v>30</v>
      </c>
      <c r="J1" s="142" t="s">
        <v>290</v>
      </c>
      <c r="K1" s="122" t="s">
        <v>32</v>
      </c>
      <c r="L1" s="122" t="s">
        <v>33</v>
      </c>
      <c r="M1" s="122" t="s">
        <v>63</v>
      </c>
      <c r="N1" s="122" t="s">
        <v>34</v>
      </c>
      <c r="O1" s="122" t="s">
        <v>35</v>
      </c>
      <c r="P1" s="122" t="s">
        <v>36</v>
      </c>
      <c r="Q1" s="122" t="s">
        <v>37</v>
      </c>
      <c r="R1" s="122" t="s">
        <v>38</v>
      </c>
      <c r="S1" s="122" t="s">
        <v>39</v>
      </c>
      <c r="T1" s="122" t="s">
        <v>40</v>
      </c>
      <c r="U1" s="122" t="s">
        <v>59</v>
      </c>
      <c r="V1" s="122" t="s">
        <v>60</v>
      </c>
      <c r="W1" s="122" t="s">
        <v>47</v>
      </c>
      <c r="X1" s="122" t="s">
        <v>48</v>
      </c>
    </row>
    <row r="2" spans="1:24" x14ac:dyDescent="0.25">
      <c r="A2" s="52" t="s">
        <v>22</v>
      </c>
      <c r="B2" s="52" t="s">
        <v>264</v>
      </c>
      <c r="C2" s="1">
        <f>SUMIFS(Suino!M:M,Suino!B:B,'TOTALE ASL'!B2)</f>
        <v>2</v>
      </c>
      <c r="D2" s="1">
        <f>SUMIFS(Suino!L:L,Suino!B:B,'TOTALE ASL'!B2)</f>
        <v>4</v>
      </c>
      <c r="E2" s="1">
        <f>SUMIFS('Vitelli a carne bianca'!G:G,'Vitelli a carne bianca'!B:B,'TOTALE ASL'!B2)</f>
        <v>1</v>
      </c>
      <c r="F2" s="1">
        <f>SUMIFS('Vitelli altre tipologie'!K:K,'Vitelli altre tipologie'!B:B,'TOTALE ASL'!B2)</f>
        <v>11</v>
      </c>
      <c r="G2" s="1">
        <f>SUMIFS(Annutoli!K:K,Annutoli!B:B,'TOTALE ASL'!B2)</f>
        <v>0</v>
      </c>
      <c r="H2" s="1">
        <f>SUMIFS(Bovini!K:K,Bovini!B:B,'TOTALE ASL'!B2)</f>
        <v>20</v>
      </c>
      <c r="I2" s="1">
        <f>SUMIFS(Bufalini!K:K,Bufalini!B:B,B2)</f>
        <v>0</v>
      </c>
      <c r="J2" s="1">
        <f>SUMIFS('Polli da carne'!G:G,'Polli da carne'!B:B,B2)</f>
        <v>0</v>
      </c>
      <c r="K2" s="1">
        <f>SUMIFS(Ovaiole!G:G,Ovaiole!B:B,B2)</f>
        <v>1</v>
      </c>
      <c r="L2" s="1">
        <f>SUMIFS(Tacchini!G:G,Tacchini!B:B,B2)</f>
        <v>0</v>
      </c>
      <c r="M2" s="1">
        <f>SUMIFS(Ratiti!G:G,Ratiti!B:B,B2)</f>
        <v>0</v>
      </c>
      <c r="N2" s="1">
        <f>SUMIFS('Altri avicoli'!G:G,'Altri avicoli'!B:B,B2)</f>
        <v>1</v>
      </c>
      <c r="O2" s="1">
        <f>SUMIFS(Ovini!K:K,Ovini!B:B,B2)</f>
        <v>8</v>
      </c>
      <c r="P2" s="1">
        <f>SUMIFS(Caprini!K:K,Caprini!B:B,B2)</f>
        <v>7</v>
      </c>
      <c r="Q2" s="1">
        <f>SUMIFS(Equidi!G:G,Equidi!B:B,B2)</f>
        <v>1</v>
      </c>
      <c r="R2" s="1">
        <f>SUMIFS(Conigli!K:K,Conigli!B:B,B2)</f>
        <v>2</v>
      </c>
      <c r="S2" s="1">
        <f>SUMIFS(Lepri!K:K,Lepri!B:B,B2)</f>
        <v>2</v>
      </c>
      <c r="T2" s="1">
        <f>SUMIFS(Acquacoltura!G:G,Acquacoltura!B:B,B2)</f>
        <v>2</v>
      </c>
      <c r="U2" s="1">
        <f>SUMIFS('Altre specie'!G:G,'Altre specie'!B:B,B2)</f>
        <v>4</v>
      </c>
      <c r="V2" s="1">
        <f>SUMIFS('Animali da pelliccia'!D:D,'Animali da pelliccia'!B:B,B2)</f>
        <v>0</v>
      </c>
      <c r="W2" s="1">
        <f t="shared" ref="W2:W10" si="0">SUM(D2:V2)</f>
        <v>64</v>
      </c>
      <c r="X2" s="1">
        <f t="shared" ref="X2:X10" si="1">W2+C2</f>
        <v>66</v>
      </c>
    </row>
    <row r="3" spans="1:24" x14ac:dyDescent="0.25">
      <c r="A3" s="52" t="s">
        <v>22</v>
      </c>
      <c r="B3" s="52" t="s">
        <v>265</v>
      </c>
      <c r="C3" s="1">
        <f>SUMIFS(Suino!M:M,Suino!B:B,'TOTALE ASL'!B3)</f>
        <v>18</v>
      </c>
      <c r="D3" s="1">
        <f>SUMIFS(Suino!L:L,Suino!B:B,'TOTALE ASL'!B3)</f>
        <v>33</v>
      </c>
      <c r="E3" s="1">
        <f>SUMIFS('Vitelli a carne bianca'!G:G,'Vitelli a carne bianca'!B:B,'TOTALE ASL'!B3)</f>
        <v>33</v>
      </c>
      <c r="F3" s="1">
        <f>SUMIFS('Vitelli altre tipologie'!K:K,'Vitelli altre tipologie'!B:B,'TOTALE ASL'!B3)</f>
        <v>40</v>
      </c>
      <c r="G3" s="1">
        <f>SUMIFS(Annutoli!K:K,Annutoli!B:B,'TOTALE ASL'!B3)</f>
        <v>1</v>
      </c>
      <c r="H3" s="1">
        <f>SUMIFS(Bovini!K:K,Bovini!B:B,'TOTALE ASL'!B3)</f>
        <v>77</v>
      </c>
      <c r="I3" s="1">
        <f>SUMIFS(Bufalini!K:K,Bufalini!B:B,B3)</f>
        <v>2</v>
      </c>
      <c r="J3" s="1">
        <f>SUMIFS('Polli da carne'!G:G,'Polli da carne'!B:B,B3)</f>
        <v>10</v>
      </c>
      <c r="K3" s="1">
        <f>SUMIFS(Ovaiole!G:G,Ovaiole!B:B,B3)</f>
        <v>4</v>
      </c>
      <c r="L3" s="1">
        <f>SUMIFS(Tacchini!G:G,Tacchini!B:B,B3)</f>
        <v>1</v>
      </c>
      <c r="M3" s="1">
        <f>SUMIFS(Ratiti!G:G,Ratiti!B:B,B3)</f>
        <v>0</v>
      </c>
      <c r="N3" s="1">
        <f>SUMIFS('Altri avicoli'!G:G,'Altri avicoli'!B:B,B3)</f>
        <v>10</v>
      </c>
      <c r="O3" s="1">
        <f>SUMIFS(Ovini!K:K,Ovini!B:B,B3)</f>
        <v>6</v>
      </c>
      <c r="P3" s="1">
        <f>SUMIFS(Caprini!K:K,Caprini!B:B,B3)</f>
        <v>7</v>
      </c>
      <c r="Q3" s="1">
        <f>SUMIFS(Equidi!G:G,Equidi!B:B,B3)</f>
        <v>1</v>
      </c>
      <c r="R3" s="1">
        <f>SUMIFS(Conigli!K:K,Conigli!B:B,B3)</f>
        <v>19</v>
      </c>
      <c r="S3" s="1">
        <f>SUMIFS(Lepri!K:K,Lepri!B:B,B3)</f>
        <v>5</v>
      </c>
      <c r="T3" s="1">
        <f>SUMIFS(Acquacoltura!G:G,Acquacoltura!B:B,B3)</f>
        <v>4</v>
      </c>
      <c r="U3" s="1">
        <f>SUMIFS('Altre specie'!G:G,'Altre specie'!B:B,B3)</f>
        <v>3</v>
      </c>
      <c r="V3" s="1">
        <f>SUMIFS('Animali da pelliccia'!D:D,'Animali da pelliccia'!B:B,B3)</f>
        <v>0</v>
      </c>
      <c r="W3" s="1">
        <f t="shared" si="0"/>
        <v>256</v>
      </c>
      <c r="X3" s="1">
        <f t="shared" si="1"/>
        <v>274</v>
      </c>
    </row>
    <row r="4" spans="1:24" x14ac:dyDescent="0.25">
      <c r="A4" s="52" t="s">
        <v>22</v>
      </c>
      <c r="B4" s="52" t="s">
        <v>266</v>
      </c>
      <c r="C4" s="1">
        <f>SUMIFS(Suino!M:M,Suino!B:B,'TOTALE ASL'!B4)</f>
        <v>4</v>
      </c>
      <c r="D4" s="1">
        <f>SUMIFS(Suino!L:L,Suino!B:B,'TOTALE ASL'!B4)</f>
        <v>8</v>
      </c>
      <c r="E4" s="1">
        <f>SUMIFS('Vitelli a carne bianca'!G:G,'Vitelli a carne bianca'!B:B,'TOTALE ASL'!B4)</f>
        <v>3</v>
      </c>
      <c r="F4" s="1">
        <f>SUMIFS('Vitelli altre tipologie'!K:K,'Vitelli altre tipologie'!B:B,'TOTALE ASL'!B4)</f>
        <v>7</v>
      </c>
      <c r="G4" s="1">
        <f>SUMIFS(Annutoli!K:K,Annutoli!B:B,'TOTALE ASL'!B4)</f>
        <v>0</v>
      </c>
      <c r="H4" s="1">
        <f>SUMIFS(Bovini!K:K,Bovini!B:B,'TOTALE ASL'!B4)</f>
        <v>14</v>
      </c>
      <c r="I4" s="1">
        <f>SUMIFS(Bufalini!K:K,Bufalini!B:B,B4)</f>
        <v>1</v>
      </c>
      <c r="J4" s="1">
        <f>SUMIFS('Polli da carne'!G:G,'Polli da carne'!B:B,B4)</f>
        <v>1</v>
      </c>
      <c r="K4" s="1">
        <f>SUMIFS(Ovaiole!G:G,Ovaiole!B:B,B4)</f>
        <v>2</v>
      </c>
      <c r="L4" s="1">
        <f>SUMIFS(Tacchini!G:G,Tacchini!B:B,B4)</f>
        <v>1</v>
      </c>
      <c r="M4" s="1">
        <f>SUMIFS(Ratiti!G:G,Ratiti!B:B,B4)</f>
        <v>0</v>
      </c>
      <c r="N4" s="1">
        <f>SUMIFS('Altri avicoli'!G:G,'Altri avicoli'!B:B,B4)</f>
        <v>2</v>
      </c>
      <c r="O4" s="1">
        <f>SUMIFS(Ovini!K:K,Ovini!B:B,B4)</f>
        <v>2</v>
      </c>
      <c r="P4" s="1">
        <f>SUMIFS(Caprini!K:K,Caprini!B:B,B4)</f>
        <v>1</v>
      </c>
      <c r="Q4" s="1">
        <f>SUMIFS(Equidi!G:G,Equidi!B:B,B4)</f>
        <v>1</v>
      </c>
      <c r="R4" s="1">
        <f>SUMIFS(Conigli!K:K,Conigli!B:B,B4)</f>
        <v>3</v>
      </c>
      <c r="S4" s="1">
        <f>SUMIFS(Lepri!K:K,Lepri!B:B,B4)</f>
        <v>2</v>
      </c>
      <c r="T4" s="1">
        <f>SUMIFS(Acquacoltura!G:G,Acquacoltura!B:B,B4)</f>
        <v>2</v>
      </c>
      <c r="U4" s="1">
        <f>SUMIFS('Altre specie'!G:G,'Altre specie'!B:B,B4)</f>
        <v>1</v>
      </c>
      <c r="V4" s="1">
        <f>SUMIFS('Animali da pelliccia'!D:D,'Animali da pelliccia'!B:B,B4)</f>
        <v>0</v>
      </c>
      <c r="W4" s="1">
        <f t="shared" si="0"/>
        <v>51</v>
      </c>
      <c r="X4" s="1">
        <f t="shared" si="1"/>
        <v>55</v>
      </c>
    </row>
    <row r="5" spans="1:24" x14ac:dyDescent="0.25">
      <c r="A5" s="52" t="s">
        <v>22</v>
      </c>
      <c r="B5" s="52" t="s">
        <v>267</v>
      </c>
      <c r="C5" s="1">
        <f>SUMIFS(Suino!M:M,Suino!B:B,'TOTALE ASL'!B5)</f>
        <v>2</v>
      </c>
      <c r="D5" s="1">
        <f>SUMIFS(Suino!L:L,Suino!B:B,'TOTALE ASL'!B5)</f>
        <v>4</v>
      </c>
      <c r="E5" s="1">
        <f>SUMIFS('Vitelli a carne bianca'!G:G,'Vitelli a carne bianca'!B:B,'TOTALE ASL'!B5)</f>
        <v>1</v>
      </c>
      <c r="F5" s="1">
        <f>SUMIFS('Vitelli altre tipologie'!K:K,'Vitelli altre tipologie'!B:B,'TOTALE ASL'!B5)</f>
        <v>4</v>
      </c>
      <c r="G5" s="1">
        <f>SUMIFS(Annutoli!K:K,Annutoli!B:B,'TOTALE ASL'!B5)</f>
        <v>1</v>
      </c>
      <c r="H5" s="1">
        <f>SUMIFS(Bovini!K:K,Bovini!B:B,'TOTALE ASL'!B5)</f>
        <v>7</v>
      </c>
      <c r="I5" s="1">
        <f>SUMIFS(Bufalini!K:K,Bufalini!B:B,B5)</f>
        <v>2</v>
      </c>
      <c r="J5" s="1">
        <f>SUMIFS('Polli da carne'!G:G,'Polli da carne'!B:B,B5)</f>
        <v>2</v>
      </c>
      <c r="K5" s="1">
        <f>SUMIFS(Ovaiole!G:G,Ovaiole!B:B,B5)</f>
        <v>2</v>
      </c>
      <c r="L5" s="1">
        <f>SUMIFS(Tacchini!G:G,Tacchini!B:B,B5)</f>
        <v>1</v>
      </c>
      <c r="M5" s="1">
        <f>SUMIFS(Ratiti!G:G,Ratiti!B:B,B5)</f>
        <v>1</v>
      </c>
      <c r="N5" s="1">
        <f>SUMIFS('Altri avicoli'!G:G,'Altri avicoli'!B:B,B5)</f>
        <v>2</v>
      </c>
      <c r="O5" s="1">
        <f>SUMIFS(Ovini!K:K,Ovini!B:B,B5)</f>
        <v>1</v>
      </c>
      <c r="P5" s="1">
        <f>SUMIFS(Caprini!K:K,Caprini!B:B,B5)</f>
        <v>2</v>
      </c>
      <c r="Q5" s="1">
        <f>SUMIFS(Equidi!G:G,Equidi!B:B,B5)</f>
        <v>0</v>
      </c>
      <c r="R5" s="1">
        <f>SUMIFS(Conigli!K:K,Conigli!B:B,B5)</f>
        <v>2</v>
      </c>
      <c r="S5" s="1">
        <f>SUMIFS(Lepri!K:K,Lepri!B:B,B5)</f>
        <v>0</v>
      </c>
      <c r="T5" s="1">
        <f>SUMIFS(Acquacoltura!G:G,Acquacoltura!B:B,B5)</f>
        <v>2</v>
      </c>
      <c r="U5" s="1">
        <f>SUMIFS('Altre specie'!G:G,'Altre specie'!B:B,B5)</f>
        <v>0</v>
      </c>
      <c r="V5" s="1">
        <f>SUMIFS('Animali da pelliccia'!D:D,'Animali da pelliccia'!B:B,B5)</f>
        <v>0</v>
      </c>
      <c r="W5" s="1">
        <f t="shared" si="0"/>
        <v>34</v>
      </c>
      <c r="X5" s="1">
        <f t="shared" si="1"/>
        <v>36</v>
      </c>
    </row>
    <row r="6" spans="1:24" x14ac:dyDescent="0.25">
      <c r="A6" s="52" t="s">
        <v>22</v>
      </c>
      <c r="B6" s="52" t="s">
        <v>268</v>
      </c>
      <c r="C6" s="1">
        <f>SUMIFS(Suino!M:M,Suino!B:B,'TOTALE ASL'!B6)</f>
        <v>8</v>
      </c>
      <c r="D6" s="1">
        <f>SUMIFS(Suino!L:L,Suino!B:B,'TOTALE ASL'!B6)</f>
        <v>15</v>
      </c>
      <c r="E6" s="1">
        <f>SUMIFS('Vitelli a carne bianca'!G:G,'Vitelli a carne bianca'!B:B,'TOTALE ASL'!B6)</f>
        <v>0</v>
      </c>
      <c r="F6" s="1">
        <f>SUMIFS('Vitelli altre tipologie'!K:K,'Vitelli altre tipologie'!B:B,'TOTALE ASL'!B6)</f>
        <v>8</v>
      </c>
      <c r="G6" s="1">
        <f>SUMIFS(Annutoli!K:K,Annutoli!B:B,'TOTALE ASL'!B6)</f>
        <v>0</v>
      </c>
      <c r="H6" s="1">
        <f>SUMIFS(Bovini!K:K,Bovini!B:B,'TOTALE ASL'!B6)</f>
        <v>16</v>
      </c>
      <c r="I6" s="1">
        <f>SUMIFS(Bufalini!K:K,Bufalini!B:B,B6)</f>
        <v>0</v>
      </c>
      <c r="J6" s="1">
        <f>SUMIFS('Polli da carne'!G:G,'Polli da carne'!B:B,B6)</f>
        <v>5</v>
      </c>
      <c r="K6" s="1">
        <f>SUMIFS(Ovaiole!G:G,Ovaiole!B:B,B6)</f>
        <v>2</v>
      </c>
      <c r="L6" s="1">
        <f>SUMIFS(Tacchini!G:G,Tacchini!B:B,B6)</f>
        <v>3</v>
      </c>
      <c r="M6" s="1">
        <f>SUMIFS(Ratiti!G:G,Ratiti!B:B,B6)</f>
        <v>0</v>
      </c>
      <c r="N6" s="1">
        <f>SUMIFS('Altri avicoli'!G:G,'Altri avicoli'!B:B,B6)</f>
        <v>2</v>
      </c>
      <c r="O6" s="1">
        <f>SUMIFS(Ovini!K:K,Ovini!B:B,B6)</f>
        <v>4</v>
      </c>
      <c r="P6" s="1">
        <f>SUMIFS(Caprini!K:K,Caprini!B:B,B6)</f>
        <v>2</v>
      </c>
      <c r="Q6" s="1">
        <f>SUMIFS(Equidi!G:G,Equidi!B:B,B6)</f>
        <v>1</v>
      </c>
      <c r="R6" s="1">
        <f>SUMIFS(Conigli!K:K,Conigli!B:B,B6)</f>
        <v>3</v>
      </c>
      <c r="S6" s="1">
        <f>SUMIFS(Lepri!K:K,Lepri!B:B,B6)</f>
        <v>1</v>
      </c>
      <c r="T6" s="1">
        <f>SUMIFS(Acquacoltura!G:G,Acquacoltura!B:B,B6)</f>
        <v>4</v>
      </c>
      <c r="U6" s="1">
        <f>SUMIFS('Altre specie'!G:G,'Altre specie'!B:B,B6)</f>
        <v>1</v>
      </c>
      <c r="V6" s="1">
        <f>SUMIFS('Animali da pelliccia'!D:D,'Animali da pelliccia'!B:B,B6)</f>
        <v>0</v>
      </c>
      <c r="W6" s="1">
        <f t="shared" si="0"/>
        <v>67</v>
      </c>
      <c r="X6" s="1">
        <f t="shared" si="1"/>
        <v>75</v>
      </c>
    </row>
    <row r="7" spans="1:24" x14ac:dyDescent="0.25">
      <c r="A7" s="52" t="s">
        <v>22</v>
      </c>
      <c r="B7" s="52" t="s">
        <v>269</v>
      </c>
      <c r="C7" s="1">
        <f>SUMIFS(Suino!M:M,Suino!B:B,'TOTALE ASL'!B7)</f>
        <v>16</v>
      </c>
      <c r="D7" s="1">
        <f>SUMIFS(Suino!L:L,Suino!B:B,'TOTALE ASL'!B7)</f>
        <v>30</v>
      </c>
      <c r="E7" s="1">
        <f>SUMIFS('Vitelli a carne bianca'!G:G,'Vitelli a carne bianca'!B:B,'TOTALE ASL'!B7)</f>
        <v>13</v>
      </c>
      <c r="F7" s="1">
        <f>SUMIFS('Vitelli altre tipologie'!K:K,'Vitelli altre tipologie'!B:B,'TOTALE ASL'!B7)</f>
        <v>38</v>
      </c>
      <c r="G7" s="1">
        <f>SUMIFS(Annutoli!K:K,Annutoli!B:B,'TOTALE ASL'!B7)</f>
        <v>1</v>
      </c>
      <c r="H7" s="1">
        <f>SUMIFS(Bovini!K:K,Bovini!B:B,'TOTALE ASL'!B7)</f>
        <v>78</v>
      </c>
      <c r="I7" s="1">
        <f>SUMIFS(Bufalini!K:K,Bufalini!B:B,B7)</f>
        <v>1</v>
      </c>
      <c r="J7" s="1">
        <f>SUMIFS('Polli da carne'!G:G,'Polli da carne'!B:B,B7)</f>
        <v>12</v>
      </c>
      <c r="K7" s="1">
        <f>SUMIFS(Ovaiole!G:G,Ovaiole!B:B,B7)</f>
        <v>4</v>
      </c>
      <c r="L7" s="1">
        <f>SUMIFS(Tacchini!G:G,Tacchini!B:B,B7)</f>
        <v>6</v>
      </c>
      <c r="M7" s="1">
        <f>SUMIFS(Ratiti!G:G,Ratiti!B:B,B7)</f>
        <v>0</v>
      </c>
      <c r="N7" s="1">
        <f>SUMIFS('Altri avicoli'!G:G,'Altri avicoli'!B:B,B7)</f>
        <v>8</v>
      </c>
      <c r="O7" s="1">
        <f>SUMIFS(Ovini!K:K,Ovini!B:B,B7)</f>
        <v>3</v>
      </c>
      <c r="P7" s="1">
        <f>SUMIFS(Caprini!K:K,Caprini!B:B,B7)</f>
        <v>3</v>
      </c>
      <c r="Q7" s="1">
        <f>SUMIFS(Equidi!G:G,Equidi!B:B,B7)</f>
        <v>2</v>
      </c>
      <c r="R7" s="1">
        <f>SUMIFS(Conigli!K:K,Conigli!B:B,B7)</f>
        <v>9</v>
      </c>
      <c r="S7" s="1">
        <f>SUMIFS(Lepri!K:K,Lepri!B:B,B7)</f>
        <v>3</v>
      </c>
      <c r="T7" s="1">
        <f>SUMIFS(Acquacoltura!G:G,Acquacoltura!B:B,B7)</f>
        <v>1</v>
      </c>
      <c r="U7" s="1">
        <f>SUMIFS('Altre specie'!G:G,'Altre specie'!B:B,B7)</f>
        <v>2</v>
      </c>
      <c r="V7" s="1">
        <f>SUMIFS('Animali da pelliccia'!D:D,'Animali da pelliccia'!B:B,B7)</f>
        <v>1</v>
      </c>
      <c r="W7" s="1">
        <f t="shared" si="0"/>
        <v>215</v>
      </c>
      <c r="X7" s="1">
        <f t="shared" si="1"/>
        <v>231</v>
      </c>
    </row>
    <row r="8" spans="1:24" x14ac:dyDescent="0.25">
      <c r="A8" s="52" t="s">
        <v>22</v>
      </c>
      <c r="B8" s="52" t="s">
        <v>270</v>
      </c>
      <c r="C8" s="1">
        <f>SUMIFS(Suino!M:M,Suino!B:B,'TOTALE ASL'!B8)</f>
        <v>4</v>
      </c>
      <c r="D8" s="1">
        <f>SUMIFS(Suino!L:L,Suino!B:B,'TOTALE ASL'!B8)</f>
        <v>8</v>
      </c>
      <c r="E8" s="1">
        <f>SUMIFS('Vitelli a carne bianca'!G:G,'Vitelli a carne bianca'!B:B,'TOTALE ASL'!B8)</f>
        <v>11</v>
      </c>
      <c r="F8" s="1">
        <f>SUMIFS('Vitelli altre tipologie'!K:K,'Vitelli altre tipologie'!B:B,'TOTALE ASL'!B8)</f>
        <v>24</v>
      </c>
      <c r="G8" s="1">
        <f>SUMIFS(Annutoli!K:K,Annutoli!B:B,'TOTALE ASL'!B8)</f>
        <v>0</v>
      </c>
      <c r="H8" s="1">
        <f>SUMIFS(Bovini!K:K,Bovini!B:B,'TOTALE ASL'!B8)</f>
        <v>39</v>
      </c>
      <c r="I8" s="1">
        <f>SUMIFS(Bufalini!K:K,Bufalini!B:B,B8)</f>
        <v>0</v>
      </c>
      <c r="J8" s="1">
        <f>SUMIFS('Polli da carne'!G:G,'Polli da carne'!B:B,B8)</f>
        <v>4</v>
      </c>
      <c r="K8" s="1">
        <f>SUMIFS(Ovaiole!G:G,Ovaiole!B:B,B8)</f>
        <v>1</v>
      </c>
      <c r="L8" s="1">
        <f>SUMIFS(Tacchini!G:G,Tacchini!B:B,B8)</f>
        <v>2</v>
      </c>
      <c r="M8" s="1">
        <f>SUMIFS(Ratiti!G:G,Ratiti!B:B,B8)</f>
        <v>0</v>
      </c>
      <c r="N8" s="1">
        <f>SUMIFS('Altri avicoli'!G:G,'Altri avicoli'!B:B,B8)</f>
        <v>4</v>
      </c>
      <c r="O8" s="1">
        <f>SUMIFS(Ovini!K:K,Ovini!B:B,B8)</f>
        <v>3</v>
      </c>
      <c r="P8" s="1">
        <f>SUMIFS(Caprini!K:K,Caprini!B:B,B8)</f>
        <v>4</v>
      </c>
      <c r="Q8" s="1">
        <f>SUMIFS(Equidi!G:G,Equidi!B:B,B8)</f>
        <v>1</v>
      </c>
      <c r="R8" s="1">
        <f>SUMIFS(Conigli!K:K,Conigli!B:B,B8)</f>
        <v>3</v>
      </c>
      <c r="S8" s="1">
        <f>SUMIFS(Lepri!K:K,Lepri!B:B,B8)</f>
        <v>2</v>
      </c>
      <c r="T8" s="1">
        <f>SUMIFS(Acquacoltura!G:G,Acquacoltura!B:B,B8)</f>
        <v>2</v>
      </c>
      <c r="U8" s="1">
        <f>SUMIFS('Altre specie'!G:G,'Altre specie'!B:B,B8)</f>
        <v>2</v>
      </c>
      <c r="V8" s="1">
        <f>SUMIFS('Animali da pelliccia'!D:D,'Animali da pelliccia'!B:B,B8)</f>
        <v>0</v>
      </c>
      <c r="W8" s="1">
        <f t="shared" si="0"/>
        <v>110</v>
      </c>
      <c r="X8" s="1">
        <f t="shared" si="1"/>
        <v>114</v>
      </c>
    </row>
    <row r="9" spans="1:24" x14ac:dyDescent="0.25">
      <c r="A9" s="52" t="s">
        <v>22</v>
      </c>
      <c r="B9" s="52" t="s">
        <v>271</v>
      </c>
      <c r="C9" s="1">
        <f>SUMIFS(Suino!M:M,Suino!B:B,'TOTALE ASL'!B9)</f>
        <v>8</v>
      </c>
      <c r="D9" s="1">
        <f>SUMIFS(Suino!L:L,Suino!B:B,'TOTALE ASL'!B9)</f>
        <v>14</v>
      </c>
      <c r="E9" s="1">
        <f>SUMIFS('Vitelli a carne bianca'!G:G,'Vitelli a carne bianca'!B:B,'TOTALE ASL'!B9)</f>
        <v>1</v>
      </c>
      <c r="F9" s="1">
        <f>SUMIFS('Vitelli altre tipologie'!K:K,'Vitelli altre tipologie'!B:B,'TOTALE ASL'!B9)</f>
        <v>34</v>
      </c>
      <c r="G9" s="1">
        <f>SUMIFS(Annutoli!K:K,Annutoli!B:B,'TOTALE ASL'!B9)</f>
        <v>1</v>
      </c>
      <c r="H9" s="1">
        <f>SUMIFS(Bovini!K:K,Bovini!B:B,'TOTALE ASL'!B9)</f>
        <v>58</v>
      </c>
      <c r="I9" s="1">
        <f>SUMIFS(Bufalini!K:K,Bufalini!B:B,B9)</f>
        <v>1</v>
      </c>
      <c r="J9" s="1">
        <f>SUMIFS('Polli da carne'!G:G,'Polli da carne'!B:B,B9)</f>
        <v>11</v>
      </c>
      <c r="K9" s="1">
        <f>SUMIFS(Ovaiole!G:G,Ovaiole!B:B,B9)</f>
        <v>1</v>
      </c>
      <c r="L9" s="1">
        <f>SUMIFS(Tacchini!G:G,Tacchini!B:B,B9)</f>
        <v>6</v>
      </c>
      <c r="M9" s="1">
        <f>SUMIFS(Ratiti!G:G,Ratiti!B:B,B9)</f>
        <v>0</v>
      </c>
      <c r="N9" s="1">
        <f>SUMIFS('Altri avicoli'!G:G,'Altri avicoli'!B:B,B9)</f>
        <v>6</v>
      </c>
      <c r="O9" s="1">
        <f>SUMIFS(Ovini!K:K,Ovini!B:B,B9)</f>
        <v>3</v>
      </c>
      <c r="P9" s="1">
        <f>SUMIFS(Caprini!K:K,Caprini!B:B,B9)</f>
        <v>3</v>
      </c>
      <c r="Q9" s="1">
        <f>SUMIFS(Equidi!G:G,Equidi!B:B,B9)</f>
        <v>1</v>
      </c>
      <c r="R9" s="1">
        <f>SUMIFS(Conigli!K:K,Conigli!B:B,B9)</f>
        <v>4</v>
      </c>
      <c r="S9" s="1">
        <f>SUMIFS(Lepri!K:K,Lepri!B:B,B9)</f>
        <v>2</v>
      </c>
      <c r="T9" s="1">
        <f>SUMIFS(Acquacoltura!G:G,Acquacoltura!B:B,B9)</f>
        <v>2</v>
      </c>
      <c r="U9" s="1">
        <f>SUMIFS('Altre specie'!G:G,'Altre specie'!B:B,B9)</f>
        <v>2</v>
      </c>
      <c r="V9" s="1">
        <f>SUMIFS('Animali da pelliccia'!D:D,'Animali da pelliccia'!B:B,B9)</f>
        <v>0</v>
      </c>
      <c r="W9" s="1">
        <f t="shared" si="0"/>
        <v>150</v>
      </c>
      <c r="X9" s="1">
        <f t="shared" si="1"/>
        <v>158</v>
      </c>
    </row>
    <row r="10" spans="1:24" x14ac:dyDescent="0.25">
      <c r="A10" s="52" t="s">
        <v>22</v>
      </c>
      <c r="B10" s="52" t="s">
        <v>272</v>
      </c>
      <c r="C10" s="1">
        <f>SUMIFS(Suino!M:M,Suino!B:B,'TOTALE ASL'!B10)</f>
        <v>30</v>
      </c>
      <c r="D10" s="1">
        <f>SUMIFS(Suino!L:L,Suino!B:B,'TOTALE ASL'!B10)</f>
        <v>53</v>
      </c>
      <c r="E10" s="1">
        <f>SUMIFS('Vitelli a carne bianca'!G:G,'Vitelli a carne bianca'!B:B,'TOTALE ASL'!B10)</f>
        <v>11</v>
      </c>
      <c r="F10" s="1">
        <f>SUMIFS('Vitelli altre tipologie'!K:K,'Vitelli altre tipologie'!B:B,'TOTALE ASL'!B10)</f>
        <v>58</v>
      </c>
      <c r="G10" s="1">
        <f>SUMIFS(Annutoli!K:K,Annutoli!B:B,'TOTALE ASL'!B10)</f>
        <v>0</v>
      </c>
      <c r="H10" s="1">
        <f>SUMIFS(Bovini!K:K,Bovini!B:B,'TOTALE ASL'!B10)</f>
        <v>119</v>
      </c>
      <c r="I10" s="1">
        <f>SUMIFS(Bufalini!K:K,Bufalini!B:B,B10)</f>
        <v>0</v>
      </c>
      <c r="J10" s="1">
        <f>SUMIFS('Polli da carne'!G:G,'Polli da carne'!B:B,B10)</f>
        <v>47</v>
      </c>
      <c r="K10" s="1">
        <f>SUMIFS(Ovaiole!G:G,Ovaiole!B:B,B10)</f>
        <v>8</v>
      </c>
      <c r="L10" s="1">
        <f>SUMIFS(Tacchini!G:G,Tacchini!B:B,B10)</f>
        <v>34</v>
      </c>
      <c r="M10" s="1">
        <f>SUMIFS(Ratiti!G:G,Ratiti!B:B,B10)</f>
        <v>1</v>
      </c>
      <c r="N10" s="1">
        <f>SUMIFS('Altri avicoli'!G:G,'Altri avicoli'!B:B,B10)</f>
        <v>13</v>
      </c>
      <c r="O10" s="1">
        <f>SUMIFS(Ovini!K:K,Ovini!B:B,B10)</f>
        <v>7</v>
      </c>
      <c r="P10" s="1">
        <f>SUMIFS(Caprini!K:K,Caprini!B:B,B10)</f>
        <v>5</v>
      </c>
      <c r="Q10" s="1">
        <f>SUMIFS(Equidi!G:G,Equidi!B:B,B10)</f>
        <v>1</v>
      </c>
      <c r="R10" s="1">
        <f>SUMIFS(Conigli!K:K,Conigli!B:B,B10)</f>
        <v>7</v>
      </c>
      <c r="S10" s="1">
        <f>SUMIFS(Lepri!K:K,Lepri!B:B,B10)</f>
        <v>4</v>
      </c>
      <c r="T10" s="1">
        <f>SUMIFS(Acquacoltura!G:G,Acquacoltura!B:B,B10)</f>
        <v>5</v>
      </c>
      <c r="U10" s="1">
        <f>SUMIFS('Altre specie'!G:G,'Altre specie'!B:B,B10)</f>
        <v>4</v>
      </c>
      <c r="V10" s="1">
        <f>SUMIFS('Animali da pelliccia'!D:D,'Animali da pelliccia'!B:B,B10)</f>
        <v>0</v>
      </c>
      <c r="W10" s="1">
        <f t="shared" si="0"/>
        <v>377</v>
      </c>
      <c r="X10" s="1">
        <f t="shared" si="1"/>
        <v>407</v>
      </c>
    </row>
    <row r="11" spans="1:24" x14ac:dyDescent="0.25">
      <c r="A11" s="52" t="s">
        <v>42</v>
      </c>
      <c r="B11" s="1"/>
      <c r="C11" s="1">
        <f t="shared" ref="C11:X11" si="2">SUM(C2:C10)</f>
        <v>92</v>
      </c>
      <c r="D11" s="1">
        <f t="shared" si="2"/>
        <v>169</v>
      </c>
      <c r="E11" s="1">
        <f t="shared" si="2"/>
        <v>74</v>
      </c>
      <c r="F11" s="1">
        <f t="shared" si="2"/>
        <v>224</v>
      </c>
      <c r="G11" s="123">
        <f t="shared" si="2"/>
        <v>4</v>
      </c>
      <c r="H11" s="1">
        <f t="shared" si="2"/>
        <v>428</v>
      </c>
      <c r="I11" s="1">
        <f t="shared" si="2"/>
        <v>7</v>
      </c>
      <c r="J11" s="1">
        <f t="shared" si="2"/>
        <v>92</v>
      </c>
      <c r="K11" s="1">
        <f t="shared" si="2"/>
        <v>25</v>
      </c>
      <c r="L11" s="1">
        <f t="shared" si="2"/>
        <v>54</v>
      </c>
      <c r="M11" s="1">
        <f t="shared" si="2"/>
        <v>2</v>
      </c>
      <c r="N11" s="1">
        <f t="shared" si="2"/>
        <v>48</v>
      </c>
      <c r="O11" s="1">
        <f t="shared" si="2"/>
        <v>37</v>
      </c>
      <c r="P11" s="1">
        <f t="shared" si="2"/>
        <v>34</v>
      </c>
      <c r="Q11" s="1">
        <f t="shared" si="2"/>
        <v>9</v>
      </c>
      <c r="R11" s="1">
        <f t="shared" si="2"/>
        <v>52</v>
      </c>
      <c r="S11" s="1">
        <f t="shared" si="2"/>
        <v>21</v>
      </c>
      <c r="T11" s="1">
        <f t="shared" si="2"/>
        <v>24</v>
      </c>
      <c r="U11" s="1">
        <f t="shared" si="2"/>
        <v>19</v>
      </c>
      <c r="V11" s="1">
        <f t="shared" si="2"/>
        <v>1</v>
      </c>
      <c r="W11" s="1">
        <f t="shared" si="2"/>
        <v>1324</v>
      </c>
      <c r="X11" s="1">
        <f t="shared" si="2"/>
        <v>1416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zoomScale="70" zoomScaleNormal="70" workbookViewId="0">
      <selection activeCell="F12" sqref="F12"/>
    </sheetView>
  </sheetViews>
  <sheetFormatPr defaultRowHeight="15" x14ac:dyDescent="0.25"/>
  <sheetData>
    <row r="1" spans="1:23" x14ac:dyDescent="0.25">
      <c r="A1" t="s">
        <v>49</v>
      </c>
      <c r="B1">
        <v>2021</v>
      </c>
      <c r="C1" t="s">
        <v>171</v>
      </c>
    </row>
    <row r="2" spans="1:23" x14ac:dyDescent="0.25">
      <c r="A2" t="s">
        <v>50</v>
      </c>
      <c r="B2" t="s">
        <v>41</v>
      </c>
      <c r="C2" t="s">
        <v>25</v>
      </c>
      <c r="D2" t="s">
        <v>26</v>
      </c>
      <c r="E2" t="s">
        <v>27</v>
      </c>
      <c r="F2" t="s">
        <v>28</v>
      </c>
      <c r="G2" t="s">
        <v>29</v>
      </c>
      <c r="H2" t="s">
        <v>30</v>
      </c>
      <c r="I2" t="s">
        <v>31</v>
      </c>
      <c r="J2" t="s">
        <v>32</v>
      </c>
      <c r="K2" t="s">
        <v>33</v>
      </c>
      <c r="L2" t="s">
        <v>63</v>
      </c>
      <c r="M2" t="s">
        <v>34</v>
      </c>
      <c r="N2" t="s">
        <v>35</v>
      </c>
      <c r="O2" t="s">
        <v>36</v>
      </c>
      <c r="P2" t="s">
        <v>37</v>
      </c>
      <c r="Q2" t="s">
        <v>38</v>
      </c>
      <c r="R2" t="s">
        <v>39</v>
      </c>
      <c r="S2" t="s">
        <v>40</v>
      </c>
      <c r="T2" t="s">
        <v>59</v>
      </c>
      <c r="U2" t="s">
        <v>60</v>
      </c>
      <c r="V2" t="s">
        <v>47</v>
      </c>
      <c r="W2" t="s">
        <v>48</v>
      </c>
    </row>
    <row r="3" spans="1:23" x14ac:dyDescent="0.25">
      <c r="A3" t="s">
        <v>22</v>
      </c>
      <c r="B3">
        <v>89</v>
      </c>
      <c r="C3">
        <v>162</v>
      </c>
      <c r="D3">
        <v>85</v>
      </c>
      <c r="E3">
        <v>223</v>
      </c>
      <c r="F3">
        <v>1</v>
      </c>
      <c r="G3">
        <v>428</v>
      </c>
      <c r="H3">
        <v>1</v>
      </c>
      <c r="I3">
        <v>93</v>
      </c>
      <c r="J3">
        <v>19</v>
      </c>
      <c r="K3">
        <v>49</v>
      </c>
      <c r="L3">
        <v>0</v>
      </c>
      <c r="M3">
        <v>40</v>
      </c>
      <c r="N3">
        <v>27</v>
      </c>
      <c r="O3">
        <v>23</v>
      </c>
      <c r="P3">
        <v>5</v>
      </c>
      <c r="Q3">
        <v>39</v>
      </c>
      <c r="R3">
        <v>9</v>
      </c>
      <c r="S3">
        <v>56</v>
      </c>
      <c r="T3">
        <v>10</v>
      </c>
      <c r="U3">
        <v>2</v>
      </c>
      <c r="V3">
        <v>1272</v>
      </c>
      <c r="W3">
        <v>1361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selection activeCell="I13" sqref="I13"/>
    </sheetView>
  </sheetViews>
  <sheetFormatPr defaultRowHeight="15" x14ac:dyDescent="0.25"/>
  <cols>
    <col min="1" max="1" width="19.140625" customWidth="1"/>
  </cols>
  <sheetData>
    <row r="1" spans="1:7" ht="26.25" x14ac:dyDescent="0.4">
      <c r="A1" s="36" t="s">
        <v>49</v>
      </c>
      <c r="B1" s="195" t="s">
        <v>82</v>
      </c>
      <c r="C1" s="195"/>
      <c r="D1" s="195"/>
      <c r="E1" s="195"/>
      <c r="F1" s="195"/>
      <c r="G1" s="195"/>
    </row>
    <row r="2" spans="1:7" x14ac:dyDescent="0.25">
      <c r="A2" s="42" t="s">
        <v>72</v>
      </c>
      <c r="B2" s="42" t="s">
        <v>69</v>
      </c>
      <c r="C2" s="43" t="s">
        <v>31</v>
      </c>
      <c r="D2" s="43" t="s">
        <v>70</v>
      </c>
      <c r="E2" s="43" t="s">
        <v>25</v>
      </c>
      <c r="F2" s="43" t="s">
        <v>27</v>
      </c>
      <c r="G2" s="44" t="s">
        <v>71</v>
      </c>
    </row>
    <row r="3" spans="1:7" x14ac:dyDescent="0.25">
      <c r="A3" s="48" t="s">
        <v>22</v>
      </c>
      <c r="B3" s="45">
        <v>480</v>
      </c>
      <c r="C3" s="46">
        <v>75</v>
      </c>
      <c r="D3" s="46">
        <v>22</v>
      </c>
      <c r="E3" s="46">
        <v>122</v>
      </c>
      <c r="F3" s="46">
        <v>253</v>
      </c>
      <c r="G3" s="47">
        <v>952</v>
      </c>
    </row>
  </sheetData>
  <mergeCells count="1">
    <mergeCell ref="B1:G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zoomScale="70" zoomScaleNormal="70" workbookViewId="0">
      <selection activeCell="H17" sqref="H17"/>
    </sheetView>
  </sheetViews>
  <sheetFormatPr defaultRowHeight="15" x14ac:dyDescent="0.25"/>
  <cols>
    <col min="1" max="1" width="29.5703125" customWidth="1"/>
  </cols>
  <sheetData>
    <row r="1" spans="1:23" ht="26.25" x14ac:dyDescent="0.4">
      <c r="A1" s="36" t="s">
        <v>49</v>
      </c>
      <c r="B1" s="196" t="s">
        <v>75</v>
      </c>
      <c r="C1" s="196"/>
      <c r="D1" s="196"/>
      <c r="E1" s="196"/>
      <c r="F1" s="196"/>
      <c r="G1" s="196"/>
      <c r="H1" s="38"/>
      <c r="I1" s="197" t="s">
        <v>73</v>
      </c>
      <c r="J1" s="197"/>
      <c r="K1" s="197"/>
      <c r="L1" s="197"/>
      <c r="M1" s="197"/>
      <c r="N1" s="197"/>
      <c r="O1" s="197"/>
      <c r="P1" s="38"/>
      <c r="Q1" s="197" t="s">
        <v>74</v>
      </c>
      <c r="R1" s="197"/>
      <c r="S1" s="197"/>
      <c r="T1" s="197"/>
      <c r="U1" s="197"/>
      <c r="V1" s="197"/>
      <c r="W1" s="197"/>
    </row>
    <row r="2" spans="1:23" ht="84" x14ac:dyDescent="0.35">
      <c r="A2" s="20" t="s">
        <v>50</v>
      </c>
      <c r="B2" s="40" t="s">
        <v>69</v>
      </c>
      <c r="C2" s="40" t="s">
        <v>31</v>
      </c>
      <c r="D2" s="40" t="s">
        <v>70</v>
      </c>
      <c r="E2" s="40" t="s">
        <v>25</v>
      </c>
      <c r="F2" s="40" t="s">
        <v>27</v>
      </c>
      <c r="G2" s="41" t="s">
        <v>71</v>
      </c>
      <c r="I2" t="s">
        <v>72</v>
      </c>
      <c r="J2" t="s">
        <v>69</v>
      </c>
      <c r="K2" t="s">
        <v>31</v>
      </c>
      <c r="L2" t="s">
        <v>70</v>
      </c>
      <c r="M2" t="s">
        <v>25</v>
      </c>
      <c r="N2" t="s">
        <v>27</v>
      </c>
      <c r="O2" t="s">
        <v>71</v>
      </c>
      <c r="Q2" t="s">
        <v>69</v>
      </c>
      <c r="R2" t="s">
        <v>31</v>
      </c>
      <c r="S2" t="s">
        <v>70</v>
      </c>
      <c r="T2" t="s">
        <v>25</v>
      </c>
      <c r="U2" t="s">
        <v>27</v>
      </c>
      <c r="V2" t="s">
        <v>71</v>
      </c>
    </row>
    <row r="3" spans="1:23" x14ac:dyDescent="0.25">
      <c r="A3" s="20" t="s">
        <v>22</v>
      </c>
      <c r="B3">
        <v>700</v>
      </c>
      <c r="C3">
        <v>85</v>
      </c>
      <c r="D3">
        <v>24</v>
      </c>
      <c r="E3">
        <v>57</v>
      </c>
      <c r="F3">
        <v>244</v>
      </c>
      <c r="G3">
        <v>1110</v>
      </c>
      <c r="I3" t="s">
        <v>22</v>
      </c>
      <c r="J3">
        <v>5002</v>
      </c>
      <c r="K3">
        <v>852</v>
      </c>
      <c r="L3">
        <v>144</v>
      </c>
      <c r="M3">
        <v>375</v>
      </c>
      <c r="N3">
        <v>4766</v>
      </c>
      <c r="O3">
        <v>11139</v>
      </c>
      <c r="Q3">
        <f t="shared" ref="Q3" si="0">ROUND((J3*0.15),0)</f>
        <v>750</v>
      </c>
      <c r="R3">
        <f t="shared" ref="R3" si="1">ROUND((K3*0.1),0)</f>
        <v>85</v>
      </c>
      <c r="S3">
        <f t="shared" ref="S3" si="2">ROUND((L3*0.1),0)</f>
        <v>14</v>
      </c>
      <c r="T3">
        <f t="shared" ref="T3" si="3">ROUND((M3*0.1),0)</f>
        <v>38</v>
      </c>
      <c r="U3">
        <f t="shared" ref="U3" si="4">ROUND((N3*0.1),0)</f>
        <v>477</v>
      </c>
      <c r="V3">
        <f t="shared" ref="V3" si="5">SUM(Q3:U3)</f>
        <v>1364</v>
      </c>
    </row>
  </sheetData>
  <mergeCells count="3">
    <mergeCell ref="B1:G1"/>
    <mergeCell ref="I1:O1"/>
    <mergeCell ref="Q1:W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workbookViewId="0">
      <selection activeCell="C13" sqref="C13"/>
    </sheetView>
  </sheetViews>
  <sheetFormatPr defaultRowHeight="15" x14ac:dyDescent="0.25"/>
  <cols>
    <col min="1" max="1" width="28.7109375" customWidth="1"/>
  </cols>
  <sheetData>
    <row r="1" spans="1:23" ht="26.25" x14ac:dyDescent="0.4">
      <c r="A1" s="36" t="s">
        <v>49</v>
      </c>
      <c r="B1" s="196" t="s">
        <v>79</v>
      </c>
      <c r="C1" s="196"/>
      <c r="D1" s="196"/>
      <c r="E1" s="196"/>
      <c r="F1" s="196"/>
      <c r="G1" s="196"/>
      <c r="H1" s="38"/>
      <c r="I1" s="197" t="s">
        <v>80</v>
      </c>
      <c r="J1" s="197"/>
      <c r="K1" s="197"/>
      <c r="L1" s="197"/>
      <c r="M1" s="197"/>
      <c r="N1" s="197"/>
      <c r="O1" s="197"/>
      <c r="P1" s="38"/>
      <c r="Q1" s="197" t="s">
        <v>81</v>
      </c>
      <c r="R1" s="197"/>
      <c r="S1" s="197"/>
      <c r="T1" s="197"/>
      <c r="U1" s="197"/>
      <c r="V1" s="197"/>
      <c r="W1" s="197"/>
    </row>
    <row r="2" spans="1:23" x14ac:dyDescent="0.25">
      <c r="A2" s="42" t="s">
        <v>72</v>
      </c>
      <c r="B2" s="42" t="s">
        <v>69</v>
      </c>
      <c r="C2" s="43" t="s">
        <v>31</v>
      </c>
      <c r="D2" s="43" t="s">
        <v>70</v>
      </c>
      <c r="E2" s="43" t="s">
        <v>25</v>
      </c>
      <c r="F2" s="43" t="s">
        <v>27</v>
      </c>
      <c r="G2" s="43" t="s">
        <v>78</v>
      </c>
      <c r="H2" s="44" t="s">
        <v>71</v>
      </c>
      <c r="J2" t="s">
        <v>72</v>
      </c>
      <c r="K2" s="42" t="s">
        <v>69</v>
      </c>
      <c r="L2" s="43" t="s">
        <v>31</v>
      </c>
      <c r="M2" s="43" t="s">
        <v>70</v>
      </c>
      <c r="N2" s="43" t="s">
        <v>25</v>
      </c>
      <c r="O2" s="43" t="s">
        <v>27</v>
      </c>
      <c r="P2" s="43" t="s">
        <v>78</v>
      </c>
      <c r="Q2" s="44" t="s">
        <v>71</v>
      </c>
      <c r="R2" t="s">
        <v>69</v>
      </c>
      <c r="S2" t="s">
        <v>31</v>
      </c>
      <c r="T2" t="s">
        <v>70</v>
      </c>
      <c r="U2" t="s">
        <v>25</v>
      </c>
      <c r="V2" t="s">
        <v>27</v>
      </c>
      <c r="W2" t="s">
        <v>71</v>
      </c>
    </row>
    <row r="3" spans="1:23" x14ac:dyDescent="0.25">
      <c r="A3" s="48" t="s">
        <v>22</v>
      </c>
      <c r="B3" s="45">
        <v>625</v>
      </c>
      <c r="C3" s="46">
        <v>92</v>
      </c>
      <c r="D3" s="46">
        <v>20</v>
      </c>
      <c r="E3" s="46">
        <v>59</v>
      </c>
      <c r="F3" s="46">
        <v>248</v>
      </c>
      <c r="G3" s="46"/>
      <c r="H3" s="47">
        <v>1044</v>
      </c>
      <c r="J3" t="s">
        <v>22</v>
      </c>
      <c r="K3" s="45">
        <v>4987</v>
      </c>
      <c r="L3" s="46">
        <v>728</v>
      </c>
      <c r="M3" s="46">
        <v>140</v>
      </c>
      <c r="N3" s="46">
        <v>378</v>
      </c>
      <c r="O3" s="46">
        <v>4931</v>
      </c>
      <c r="P3" s="46"/>
      <c r="Q3" s="47">
        <v>11164</v>
      </c>
      <c r="R3">
        <f t="shared" ref="R3" si="0">ROUND((K3*0.15),0)</f>
        <v>748</v>
      </c>
      <c r="S3">
        <f t="shared" ref="S3" si="1">ROUND((L3*0.1),0)</f>
        <v>73</v>
      </c>
      <c r="T3">
        <f t="shared" ref="T3" si="2">ROUND((M3*0.1),0)</f>
        <v>14</v>
      </c>
      <c r="U3">
        <f t="shared" ref="U3" si="3">ROUND((N3*0.1),0)</f>
        <v>38</v>
      </c>
      <c r="V3">
        <f t="shared" ref="V3" si="4">ROUND((O3*0.1),0)</f>
        <v>493</v>
      </c>
      <c r="W3">
        <f t="shared" ref="W3" si="5">SUM(R3:V3)</f>
        <v>1366</v>
      </c>
    </row>
  </sheetData>
  <mergeCells count="3">
    <mergeCell ref="B1:G1"/>
    <mergeCell ref="I1:O1"/>
    <mergeCell ref="Q1:W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U31"/>
  <sheetViews>
    <sheetView zoomScale="55" zoomScaleNormal="55" workbookViewId="0">
      <selection activeCell="B19" sqref="B19"/>
    </sheetView>
  </sheetViews>
  <sheetFormatPr defaultRowHeight="15" x14ac:dyDescent="0.25"/>
  <cols>
    <col min="1" max="2" width="30" style="15" customWidth="1"/>
    <col min="3" max="3" width="19.140625" style="15" customWidth="1"/>
    <col min="4" max="4" width="24.140625" customWidth="1"/>
    <col min="5" max="6" width="30" customWidth="1"/>
    <col min="7" max="7" width="25.42578125" customWidth="1"/>
    <col min="8" max="10" width="31.5703125" customWidth="1"/>
    <col min="12" max="12" width="14.5703125" style="83" customWidth="1"/>
    <col min="13" max="25" width="9.140625" style="83"/>
    <col min="26" max="41" width="9.140625" style="76"/>
    <col min="42" max="47" width="9.140625" style="82"/>
  </cols>
  <sheetData>
    <row r="1" spans="1:32" ht="30" x14ac:dyDescent="0.25">
      <c r="A1" s="148" t="s">
        <v>0</v>
      </c>
      <c r="B1" s="148" t="s">
        <v>172</v>
      </c>
      <c r="C1" s="148" t="s">
        <v>143</v>
      </c>
      <c r="D1" s="148" t="s">
        <v>146</v>
      </c>
      <c r="E1" s="162" t="s">
        <v>1</v>
      </c>
      <c r="F1" s="163"/>
      <c r="G1" s="163"/>
      <c r="H1" s="164"/>
      <c r="I1" s="148" t="s">
        <v>139</v>
      </c>
      <c r="J1" s="67" t="s">
        <v>1</v>
      </c>
      <c r="K1" s="144" t="s">
        <v>92</v>
      </c>
      <c r="L1" s="85"/>
      <c r="M1" s="85"/>
      <c r="N1" s="85"/>
      <c r="O1" s="85"/>
      <c r="Q1" s="83" t="s">
        <v>100</v>
      </c>
      <c r="R1" s="83" t="s">
        <v>127</v>
      </c>
      <c r="T1" s="83" t="s">
        <v>100</v>
      </c>
      <c r="U1" s="83" t="s">
        <v>128</v>
      </c>
      <c r="AA1" s="76" t="s">
        <v>274</v>
      </c>
      <c r="AB1" s="76" t="s">
        <v>23</v>
      </c>
      <c r="AC1" s="76" t="s">
        <v>276</v>
      </c>
      <c r="AD1" s="76" t="s">
        <v>274</v>
      </c>
      <c r="AE1" s="76" t="s">
        <v>23</v>
      </c>
      <c r="AF1" s="76" t="s">
        <v>277</v>
      </c>
    </row>
    <row r="2" spans="1:32" ht="75" x14ac:dyDescent="0.25">
      <c r="A2" s="149"/>
      <c r="B2" s="149"/>
      <c r="C2" s="149"/>
      <c r="D2" s="149"/>
      <c r="E2" s="162" t="s">
        <v>145</v>
      </c>
      <c r="F2" s="163"/>
      <c r="G2" s="163"/>
      <c r="H2" s="164"/>
      <c r="I2" s="149"/>
      <c r="J2" s="71" t="s">
        <v>144</v>
      </c>
      <c r="K2" s="144"/>
      <c r="L2" s="85"/>
      <c r="M2" s="85"/>
      <c r="N2" s="85"/>
      <c r="O2" s="85"/>
      <c r="AA2" s="76" t="s">
        <v>173</v>
      </c>
      <c r="AB2" s="76">
        <v>143</v>
      </c>
      <c r="AD2" s="76" t="s">
        <v>173</v>
      </c>
      <c r="AE2" s="76">
        <v>35</v>
      </c>
    </row>
    <row r="3" spans="1:32" x14ac:dyDescent="0.25">
      <c r="A3" s="149"/>
      <c r="B3" s="149"/>
      <c r="C3" s="149"/>
      <c r="D3" s="149"/>
      <c r="E3" s="165" t="str">
        <f>G17*100&amp;"% degli allevamenti di grandi dimensioni"</f>
        <v>15% degli allevamenti di grandi dimensioni</v>
      </c>
      <c r="F3" s="166"/>
      <c r="G3" s="166"/>
      <c r="H3" s="167"/>
      <c r="I3" s="149"/>
      <c r="J3" s="148" t="str">
        <f>H17*100&amp;"% degli allevamenti di piccole dimensioni da controllare"</f>
        <v>1% degli allevamenti di piccole dimensioni da controllare</v>
      </c>
      <c r="K3" s="144"/>
      <c r="L3" s="85"/>
      <c r="M3" s="85"/>
      <c r="N3" s="85"/>
      <c r="O3" s="85"/>
      <c r="Q3" s="83" t="s">
        <v>102</v>
      </c>
      <c r="T3" s="83" t="s">
        <v>102</v>
      </c>
      <c r="AA3" s="76" t="s">
        <v>174</v>
      </c>
      <c r="AB3" s="76">
        <v>221</v>
      </c>
      <c r="AD3" s="76" t="s">
        <v>174</v>
      </c>
      <c r="AE3" s="76">
        <v>79</v>
      </c>
    </row>
    <row r="4" spans="1:32" ht="30" x14ac:dyDescent="0.25">
      <c r="A4" s="149"/>
      <c r="B4" s="149"/>
      <c r="C4" s="149"/>
      <c r="D4" s="149"/>
      <c r="E4" s="148" t="s">
        <v>94</v>
      </c>
      <c r="F4" s="148" t="s">
        <v>93</v>
      </c>
      <c r="G4" s="148" t="s">
        <v>91</v>
      </c>
      <c r="H4" s="148" t="s">
        <v>23</v>
      </c>
      <c r="I4" s="149"/>
      <c r="J4" s="149"/>
      <c r="K4" s="144"/>
      <c r="L4" s="85" t="s">
        <v>105</v>
      </c>
      <c r="M4" s="85"/>
      <c r="N4" s="85"/>
      <c r="O4" s="85"/>
      <c r="Q4" s="83" t="s">
        <v>103</v>
      </c>
      <c r="R4" s="83" t="s">
        <v>23</v>
      </c>
      <c r="T4" s="83" t="s">
        <v>103</v>
      </c>
      <c r="U4" s="83" t="s">
        <v>23</v>
      </c>
      <c r="AA4" s="76" t="s">
        <v>175</v>
      </c>
      <c r="AB4" s="76">
        <v>156</v>
      </c>
      <c r="AD4" s="76" t="s">
        <v>175</v>
      </c>
      <c r="AE4" s="76">
        <v>105</v>
      </c>
    </row>
    <row r="5" spans="1:32" x14ac:dyDescent="0.25">
      <c r="A5" s="150"/>
      <c r="B5" s="150"/>
      <c r="C5" s="150"/>
      <c r="D5" s="150"/>
      <c r="E5" s="150"/>
      <c r="F5" s="150"/>
      <c r="G5" s="150"/>
      <c r="H5" s="150"/>
      <c r="I5" s="150"/>
      <c r="J5" s="150"/>
      <c r="K5" s="144"/>
      <c r="L5" s="85"/>
      <c r="M5" s="85"/>
      <c r="N5" s="85"/>
      <c r="O5" s="85"/>
      <c r="Q5" s="83" t="s">
        <v>3</v>
      </c>
      <c r="R5" s="83">
        <v>611</v>
      </c>
      <c r="T5" s="83" t="s">
        <v>3</v>
      </c>
      <c r="U5" s="83">
        <v>250</v>
      </c>
      <c r="AA5" s="76" t="s">
        <v>176</v>
      </c>
      <c r="AB5" s="76">
        <v>91</v>
      </c>
      <c r="AD5" s="76" t="s">
        <v>176</v>
      </c>
      <c r="AE5" s="76">
        <v>31</v>
      </c>
    </row>
    <row r="6" spans="1:32" x14ac:dyDescent="0.25">
      <c r="A6" s="52" t="s">
        <v>22</v>
      </c>
      <c r="B6" s="52" t="s">
        <v>264</v>
      </c>
      <c r="C6" s="29">
        <f t="shared" ref="C6:C14" si="0">D6+I6</f>
        <v>135</v>
      </c>
      <c r="D6" s="10">
        <f t="shared" ref="D6:D14" si="1">SUMIFS(AE:AE,AD:AD,B6)</f>
        <v>66</v>
      </c>
      <c r="E6" s="54">
        <f t="shared" ref="E6:E14" si="2">IF(L6&gt;N6,ROUND((D6*0.6*$G$17),0)+P6,ROUND((D6*0.6*$G$17),0)+P6)</f>
        <v>7</v>
      </c>
      <c r="F6" s="3">
        <f t="shared" ref="F6:F14" si="3">ROUND((D6*0.35*$G$17),0)</f>
        <v>3</v>
      </c>
      <c r="G6" s="3">
        <f t="shared" ref="G6:G14" si="4">ROUND((D6*0.05*$G$17),0)</f>
        <v>0</v>
      </c>
      <c r="H6" s="3">
        <f t="shared" ref="H6:H14" si="5">SUM(E6:G6)</f>
        <v>10</v>
      </c>
      <c r="I6" s="29">
        <f t="shared" ref="I6:I14" si="6">SUMIFS(AB:AB,AA:AA,B6)</f>
        <v>69</v>
      </c>
      <c r="J6" s="2">
        <f t="shared" ref="J6:J14" si="7">ROUNDUP((I6*$H$17),0)</f>
        <v>1</v>
      </c>
      <c r="K6" s="66">
        <f t="shared" ref="K6:K14" si="8">J6+H6</f>
        <v>11</v>
      </c>
      <c r="L6" s="85">
        <f t="shared" ref="L6:L14" si="9">ROUNDUP((D6*$G$17),0)</f>
        <v>10</v>
      </c>
      <c r="M6" s="85">
        <f t="shared" ref="M6:M14" si="10">ROUND((D6*0.6*$G$17),0)</f>
        <v>6</v>
      </c>
      <c r="N6" s="132">
        <f t="shared" ref="N6:N14" si="11">M6+F6+G6</f>
        <v>9</v>
      </c>
      <c r="O6" s="85"/>
      <c r="P6" s="130">
        <f t="shared" ref="P6:P14" si="12">L6-N6</f>
        <v>1</v>
      </c>
      <c r="AA6" s="76" t="s">
        <v>255</v>
      </c>
      <c r="AB6" s="76">
        <v>48</v>
      </c>
      <c r="AE6" s="76">
        <v>1496</v>
      </c>
    </row>
    <row r="7" spans="1:32" x14ac:dyDescent="0.25">
      <c r="A7" s="52" t="s">
        <v>22</v>
      </c>
      <c r="B7" s="52" t="s">
        <v>265</v>
      </c>
      <c r="C7" s="29">
        <f t="shared" si="0"/>
        <v>400</v>
      </c>
      <c r="D7" s="10">
        <f t="shared" si="1"/>
        <v>248</v>
      </c>
      <c r="E7" s="54">
        <f t="shared" si="2"/>
        <v>23</v>
      </c>
      <c r="F7" s="3">
        <f t="shared" si="3"/>
        <v>13</v>
      </c>
      <c r="G7" s="3">
        <f t="shared" si="4"/>
        <v>2</v>
      </c>
      <c r="H7" s="3">
        <f t="shared" si="5"/>
        <v>38</v>
      </c>
      <c r="I7" s="29">
        <f t="shared" si="6"/>
        <v>152</v>
      </c>
      <c r="J7" s="2">
        <f t="shared" si="7"/>
        <v>2</v>
      </c>
      <c r="K7" s="66">
        <f t="shared" si="8"/>
        <v>40</v>
      </c>
      <c r="L7" s="85">
        <f t="shared" si="9"/>
        <v>38</v>
      </c>
      <c r="M7" s="85">
        <f t="shared" si="10"/>
        <v>22</v>
      </c>
      <c r="N7" s="132">
        <f t="shared" si="11"/>
        <v>37</v>
      </c>
      <c r="O7" s="85"/>
      <c r="P7" s="130">
        <f t="shared" si="12"/>
        <v>1</v>
      </c>
      <c r="AB7" s="76">
        <v>2449</v>
      </c>
      <c r="AD7" s="76" t="s">
        <v>256</v>
      </c>
      <c r="AE7" s="76">
        <v>63</v>
      </c>
    </row>
    <row r="8" spans="1:32" x14ac:dyDescent="0.25">
      <c r="A8" s="52" t="s">
        <v>22</v>
      </c>
      <c r="B8" s="52" t="s">
        <v>266</v>
      </c>
      <c r="C8" s="29">
        <f t="shared" si="0"/>
        <v>57</v>
      </c>
      <c r="D8" s="10">
        <f t="shared" si="1"/>
        <v>35</v>
      </c>
      <c r="E8" s="54">
        <f t="shared" si="2"/>
        <v>4</v>
      </c>
      <c r="F8" s="3">
        <f t="shared" si="3"/>
        <v>2</v>
      </c>
      <c r="G8" s="3">
        <f t="shared" si="4"/>
        <v>0</v>
      </c>
      <c r="H8" s="3">
        <f t="shared" si="5"/>
        <v>6</v>
      </c>
      <c r="I8" s="29">
        <f t="shared" si="6"/>
        <v>22</v>
      </c>
      <c r="J8" s="2">
        <f t="shared" si="7"/>
        <v>1</v>
      </c>
      <c r="K8" s="66">
        <f t="shared" si="8"/>
        <v>7</v>
      </c>
      <c r="L8" s="85">
        <f t="shared" si="9"/>
        <v>6</v>
      </c>
      <c r="M8" s="85">
        <f t="shared" si="10"/>
        <v>3</v>
      </c>
      <c r="N8" s="132">
        <f t="shared" si="11"/>
        <v>5</v>
      </c>
      <c r="O8" s="85"/>
      <c r="P8" s="130">
        <f t="shared" si="12"/>
        <v>1</v>
      </c>
      <c r="AA8" s="76" t="s">
        <v>256</v>
      </c>
      <c r="AB8" s="76">
        <v>73</v>
      </c>
      <c r="AD8" s="76" t="s">
        <v>257</v>
      </c>
      <c r="AE8" s="76">
        <v>53</v>
      </c>
    </row>
    <row r="9" spans="1:32" x14ac:dyDescent="0.25">
      <c r="A9" s="52" t="s">
        <v>22</v>
      </c>
      <c r="B9" s="52" t="s">
        <v>267</v>
      </c>
      <c r="C9" s="29">
        <f t="shared" si="0"/>
        <v>31</v>
      </c>
      <c r="D9" s="10">
        <f t="shared" si="1"/>
        <v>20</v>
      </c>
      <c r="E9" s="54">
        <f t="shared" si="2"/>
        <v>2</v>
      </c>
      <c r="F9" s="3">
        <f t="shared" si="3"/>
        <v>1</v>
      </c>
      <c r="G9" s="3">
        <f t="shared" si="4"/>
        <v>0</v>
      </c>
      <c r="H9" s="3">
        <f t="shared" si="5"/>
        <v>3</v>
      </c>
      <c r="I9" s="29">
        <f t="shared" si="6"/>
        <v>11</v>
      </c>
      <c r="J9" s="2">
        <f t="shared" si="7"/>
        <v>1</v>
      </c>
      <c r="K9" s="66">
        <f t="shared" si="8"/>
        <v>4</v>
      </c>
      <c r="L9" s="85">
        <f t="shared" si="9"/>
        <v>3</v>
      </c>
      <c r="M9" s="85">
        <f t="shared" si="10"/>
        <v>2</v>
      </c>
      <c r="N9" s="132">
        <f t="shared" si="11"/>
        <v>3</v>
      </c>
      <c r="O9" s="85"/>
      <c r="P9" s="130">
        <f t="shared" si="12"/>
        <v>0</v>
      </c>
      <c r="AA9" s="76" t="s">
        <v>257</v>
      </c>
      <c r="AB9" s="76">
        <v>109</v>
      </c>
      <c r="AD9" s="76" t="s">
        <v>258</v>
      </c>
      <c r="AE9" s="76">
        <v>215</v>
      </c>
    </row>
    <row r="10" spans="1:32" x14ac:dyDescent="0.25">
      <c r="A10" s="52" t="s">
        <v>22</v>
      </c>
      <c r="B10" s="52" t="s">
        <v>268</v>
      </c>
      <c r="C10" s="29">
        <f t="shared" si="0"/>
        <v>68</v>
      </c>
      <c r="D10" s="10">
        <f t="shared" si="1"/>
        <v>46</v>
      </c>
      <c r="E10" s="54">
        <f t="shared" si="2"/>
        <v>5</v>
      </c>
      <c r="F10" s="3">
        <f t="shared" si="3"/>
        <v>2</v>
      </c>
      <c r="G10" s="3">
        <f t="shared" si="4"/>
        <v>0</v>
      </c>
      <c r="H10" s="3">
        <f t="shared" si="5"/>
        <v>7</v>
      </c>
      <c r="I10" s="29">
        <f t="shared" si="6"/>
        <v>22</v>
      </c>
      <c r="J10" s="2">
        <f t="shared" si="7"/>
        <v>1</v>
      </c>
      <c r="K10" s="66">
        <f t="shared" si="8"/>
        <v>8</v>
      </c>
      <c r="L10" s="85">
        <f t="shared" si="9"/>
        <v>7</v>
      </c>
      <c r="M10" s="85">
        <f t="shared" si="10"/>
        <v>4</v>
      </c>
      <c r="N10" s="132">
        <f t="shared" si="11"/>
        <v>6</v>
      </c>
      <c r="O10" s="85"/>
      <c r="P10" s="130">
        <f t="shared" si="12"/>
        <v>1</v>
      </c>
      <c r="AA10" s="76" t="s">
        <v>258</v>
      </c>
      <c r="AB10" s="76">
        <v>326</v>
      </c>
      <c r="AE10" s="76">
        <v>331</v>
      </c>
    </row>
    <row r="11" spans="1:32" x14ac:dyDescent="0.25">
      <c r="A11" s="52" t="s">
        <v>22</v>
      </c>
      <c r="B11" s="52" t="s">
        <v>269</v>
      </c>
      <c r="C11" s="29">
        <f t="shared" si="0"/>
        <v>361</v>
      </c>
      <c r="D11" s="10">
        <f t="shared" si="1"/>
        <v>240</v>
      </c>
      <c r="E11" s="54">
        <f t="shared" si="2"/>
        <v>21</v>
      </c>
      <c r="F11" s="3">
        <f t="shared" si="3"/>
        <v>13</v>
      </c>
      <c r="G11" s="3">
        <f t="shared" si="4"/>
        <v>2</v>
      </c>
      <c r="H11" s="3">
        <f t="shared" si="5"/>
        <v>36</v>
      </c>
      <c r="I11" s="29">
        <f t="shared" si="6"/>
        <v>121</v>
      </c>
      <c r="J11" s="2">
        <f t="shared" si="7"/>
        <v>2</v>
      </c>
      <c r="K11" s="66">
        <f t="shared" si="8"/>
        <v>38</v>
      </c>
      <c r="L11" s="85">
        <f t="shared" si="9"/>
        <v>36</v>
      </c>
      <c r="M11" s="85">
        <f t="shared" si="10"/>
        <v>22</v>
      </c>
      <c r="N11" s="132">
        <f t="shared" si="11"/>
        <v>37</v>
      </c>
      <c r="O11" s="85"/>
      <c r="P11" s="130">
        <f t="shared" si="12"/>
        <v>-1</v>
      </c>
      <c r="AB11" s="76">
        <v>508</v>
      </c>
      <c r="AD11" s="76" t="s">
        <v>259</v>
      </c>
      <c r="AE11" s="76">
        <v>159</v>
      </c>
    </row>
    <row r="12" spans="1:32" x14ac:dyDescent="0.25">
      <c r="A12" s="52" t="s">
        <v>22</v>
      </c>
      <c r="B12" s="52" t="s">
        <v>270</v>
      </c>
      <c r="C12" s="29">
        <f t="shared" si="0"/>
        <v>243</v>
      </c>
      <c r="D12" s="10">
        <f t="shared" si="1"/>
        <v>150</v>
      </c>
      <c r="E12" s="54">
        <f t="shared" si="2"/>
        <v>14</v>
      </c>
      <c r="F12" s="3">
        <f t="shared" si="3"/>
        <v>8</v>
      </c>
      <c r="G12" s="3">
        <f t="shared" si="4"/>
        <v>1</v>
      </c>
      <c r="H12" s="3">
        <f t="shared" si="5"/>
        <v>23</v>
      </c>
      <c r="I12" s="29">
        <f t="shared" si="6"/>
        <v>93</v>
      </c>
      <c r="J12" s="2">
        <f t="shared" si="7"/>
        <v>1</v>
      </c>
      <c r="K12" s="66">
        <f t="shared" si="8"/>
        <v>24</v>
      </c>
      <c r="L12" s="85">
        <f t="shared" si="9"/>
        <v>23</v>
      </c>
      <c r="M12" s="85">
        <f t="shared" si="10"/>
        <v>14</v>
      </c>
      <c r="N12" s="132">
        <f t="shared" si="11"/>
        <v>23</v>
      </c>
      <c r="O12" s="85"/>
      <c r="P12" s="130">
        <f t="shared" si="12"/>
        <v>0</v>
      </c>
      <c r="AA12" s="76" t="s">
        <v>259</v>
      </c>
      <c r="AB12" s="76">
        <v>1515</v>
      </c>
      <c r="AE12" s="76">
        <v>159</v>
      </c>
    </row>
    <row r="13" spans="1:32" x14ac:dyDescent="0.25">
      <c r="A13" s="52" t="s">
        <v>22</v>
      </c>
      <c r="B13" s="52" t="s">
        <v>271</v>
      </c>
      <c r="C13" s="29">
        <f t="shared" si="0"/>
        <v>321</v>
      </c>
      <c r="D13" s="10">
        <f t="shared" si="1"/>
        <v>211</v>
      </c>
      <c r="E13" s="54">
        <f t="shared" si="2"/>
        <v>19</v>
      </c>
      <c r="F13" s="3">
        <f t="shared" si="3"/>
        <v>11</v>
      </c>
      <c r="G13" s="3">
        <f t="shared" si="4"/>
        <v>2</v>
      </c>
      <c r="H13" s="3">
        <f t="shared" si="5"/>
        <v>32</v>
      </c>
      <c r="I13" s="29">
        <f t="shared" si="6"/>
        <v>110</v>
      </c>
      <c r="J13" s="2">
        <f t="shared" si="7"/>
        <v>2</v>
      </c>
      <c r="K13" s="66">
        <f t="shared" si="8"/>
        <v>34</v>
      </c>
      <c r="L13" s="85">
        <f t="shared" si="9"/>
        <v>32</v>
      </c>
      <c r="M13" s="85">
        <f t="shared" si="10"/>
        <v>19</v>
      </c>
      <c r="N13" s="132">
        <f t="shared" si="11"/>
        <v>32</v>
      </c>
      <c r="O13" s="85"/>
      <c r="P13" s="130">
        <f t="shared" si="12"/>
        <v>0</v>
      </c>
      <c r="AB13" s="76">
        <v>1515</v>
      </c>
      <c r="AD13" s="76" t="s">
        <v>260</v>
      </c>
      <c r="AE13" s="76">
        <v>182</v>
      </c>
    </row>
    <row r="14" spans="1:32" x14ac:dyDescent="0.25">
      <c r="A14" s="52" t="s">
        <v>22</v>
      </c>
      <c r="B14" s="52" t="s">
        <v>272</v>
      </c>
      <c r="C14" s="29">
        <f t="shared" si="0"/>
        <v>511</v>
      </c>
      <c r="D14" s="10">
        <f t="shared" si="1"/>
        <v>368</v>
      </c>
      <c r="E14" s="54">
        <f t="shared" si="2"/>
        <v>34</v>
      </c>
      <c r="F14" s="3">
        <f t="shared" si="3"/>
        <v>19</v>
      </c>
      <c r="G14" s="3">
        <f t="shared" si="4"/>
        <v>3</v>
      </c>
      <c r="H14" s="3">
        <f t="shared" si="5"/>
        <v>56</v>
      </c>
      <c r="I14" s="29">
        <f t="shared" si="6"/>
        <v>143</v>
      </c>
      <c r="J14" s="2">
        <f t="shared" si="7"/>
        <v>2</v>
      </c>
      <c r="K14" s="66">
        <f t="shared" si="8"/>
        <v>58</v>
      </c>
      <c r="L14" s="85">
        <f t="shared" si="9"/>
        <v>56</v>
      </c>
      <c r="M14" s="85">
        <f t="shared" si="10"/>
        <v>33</v>
      </c>
      <c r="N14" s="132">
        <f t="shared" si="11"/>
        <v>55</v>
      </c>
      <c r="O14" s="85"/>
      <c r="P14" s="130">
        <f t="shared" si="12"/>
        <v>1</v>
      </c>
      <c r="AA14" s="76" t="s">
        <v>260</v>
      </c>
      <c r="AB14" s="76">
        <v>197</v>
      </c>
      <c r="AE14" s="76">
        <v>182</v>
      </c>
    </row>
    <row r="15" spans="1:32" x14ac:dyDescent="0.25">
      <c r="A15" s="58"/>
      <c r="B15" s="88"/>
      <c r="C15" s="28"/>
      <c r="D15" s="8"/>
      <c r="E15" s="8"/>
      <c r="F15" s="8"/>
      <c r="G15" s="8"/>
      <c r="H15" s="8"/>
      <c r="I15" s="8"/>
      <c r="J15" s="8"/>
      <c r="K15" s="8"/>
      <c r="L15" s="85"/>
      <c r="M15" s="85"/>
      <c r="N15" s="85"/>
      <c r="O15" s="85"/>
      <c r="AB15" s="76">
        <v>197</v>
      </c>
      <c r="AD15" s="76" t="s">
        <v>261</v>
      </c>
      <c r="AE15" s="76">
        <v>101</v>
      </c>
    </row>
    <row r="16" spans="1:32" ht="15" customHeight="1" x14ac:dyDescent="0.25">
      <c r="A16" s="147"/>
      <c r="B16" s="93"/>
      <c r="C16" s="68"/>
      <c r="G16" s="32" t="s">
        <v>54</v>
      </c>
      <c r="H16" s="32" t="s">
        <v>55</v>
      </c>
      <c r="K16" s="8"/>
      <c r="L16" s="85"/>
      <c r="M16" s="85"/>
      <c r="N16" s="85"/>
      <c r="O16" s="85"/>
      <c r="AA16" s="76" t="s">
        <v>261</v>
      </c>
      <c r="AB16" s="76">
        <v>178</v>
      </c>
      <c r="AD16" s="76" t="s">
        <v>262</v>
      </c>
      <c r="AE16" s="76">
        <v>110</v>
      </c>
    </row>
    <row r="17" spans="1:31" ht="15" customHeight="1" x14ac:dyDescent="0.25">
      <c r="A17" s="147"/>
      <c r="B17" s="93"/>
      <c r="C17" s="68"/>
      <c r="D17" s="68"/>
      <c r="E17" s="18"/>
      <c r="F17" s="31" t="s">
        <v>52</v>
      </c>
      <c r="G17" s="30">
        <v>0.15</v>
      </c>
      <c r="H17" s="33">
        <v>0.01</v>
      </c>
      <c r="K17" s="8"/>
      <c r="L17" s="85"/>
      <c r="M17" s="85"/>
      <c r="N17" s="85"/>
      <c r="O17" s="85"/>
      <c r="AA17" s="76" t="s">
        <v>262</v>
      </c>
      <c r="AB17" s="76">
        <v>238</v>
      </c>
      <c r="AE17" s="76">
        <v>211</v>
      </c>
    </row>
    <row r="18" spans="1:31" x14ac:dyDescent="0.25">
      <c r="A18" s="8"/>
      <c r="B18" s="8"/>
      <c r="C18" s="11"/>
      <c r="AB18" s="76">
        <v>416</v>
      </c>
      <c r="AD18" s="76" t="s">
        <v>263</v>
      </c>
      <c r="AE18" s="76">
        <v>43</v>
      </c>
    </row>
    <row r="19" spans="1:31" x14ac:dyDescent="0.25">
      <c r="AA19" s="76" t="s">
        <v>263</v>
      </c>
      <c r="AB19" s="76">
        <v>54</v>
      </c>
      <c r="AE19" s="76">
        <v>43</v>
      </c>
    </row>
    <row r="20" spans="1:31" x14ac:dyDescent="0.25">
      <c r="AB20" s="76">
        <v>54</v>
      </c>
      <c r="AD20" s="76" t="s">
        <v>264</v>
      </c>
      <c r="AE20" s="76">
        <v>66</v>
      </c>
    </row>
    <row r="21" spans="1:31" x14ac:dyDescent="0.25">
      <c r="AA21" s="76" t="s">
        <v>264</v>
      </c>
      <c r="AB21" s="76">
        <v>69</v>
      </c>
      <c r="AD21" s="76" t="s">
        <v>265</v>
      </c>
      <c r="AE21" s="76">
        <v>248</v>
      </c>
    </row>
    <row r="22" spans="1:31" x14ac:dyDescent="0.25">
      <c r="AA22" s="76" t="s">
        <v>265</v>
      </c>
      <c r="AB22" s="76">
        <v>152</v>
      </c>
      <c r="AD22" s="76" t="s">
        <v>266</v>
      </c>
      <c r="AE22" s="76">
        <v>35</v>
      </c>
    </row>
    <row r="23" spans="1:31" x14ac:dyDescent="0.25">
      <c r="AA23" s="76" t="s">
        <v>266</v>
      </c>
      <c r="AB23" s="76">
        <v>22</v>
      </c>
      <c r="AD23" s="76" t="s">
        <v>267</v>
      </c>
      <c r="AE23" s="76">
        <v>20</v>
      </c>
    </row>
    <row r="24" spans="1:31" x14ac:dyDescent="0.25">
      <c r="AA24" s="76" t="s">
        <v>267</v>
      </c>
      <c r="AB24" s="76">
        <v>11</v>
      </c>
      <c r="AD24" s="76" t="s">
        <v>268</v>
      </c>
      <c r="AE24" s="76">
        <v>46</v>
      </c>
    </row>
    <row r="25" spans="1:31" x14ac:dyDescent="0.25">
      <c r="AA25" s="76" t="s">
        <v>268</v>
      </c>
      <c r="AB25" s="76">
        <v>22</v>
      </c>
      <c r="AD25" s="76" t="s">
        <v>269</v>
      </c>
      <c r="AE25" s="76">
        <v>240</v>
      </c>
    </row>
    <row r="26" spans="1:31" x14ac:dyDescent="0.25">
      <c r="AA26" s="76" t="s">
        <v>269</v>
      </c>
      <c r="AB26" s="76">
        <v>121</v>
      </c>
      <c r="AD26" s="76" t="s">
        <v>270</v>
      </c>
      <c r="AE26" s="76">
        <v>150</v>
      </c>
    </row>
    <row r="27" spans="1:31" x14ac:dyDescent="0.25">
      <c r="AA27" s="76" t="s">
        <v>270</v>
      </c>
      <c r="AB27" s="76">
        <v>93</v>
      </c>
      <c r="AD27" s="76" t="s">
        <v>271</v>
      </c>
      <c r="AE27" s="76">
        <v>211</v>
      </c>
    </row>
    <row r="28" spans="1:31" x14ac:dyDescent="0.25">
      <c r="AA28" s="76" t="s">
        <v>271</v>
      </c>
      <c r="AB28" s="76">
        <v>110</v>
      </c>
      <c r="AD28" s="76" t="s">
        <v>272</v>
      </c>
      <c r="AE28" s="76">
        <v>368</v>
      </c>
    </row>
    <row r="29" spans="1:31" x14ac:dyDescent="0.25">
      <c r="AA29" s="76" t="s">
        <v>272</v>
      </c>
      <c r="AB29" s="76">
        <v>143</v>
      </c>
      <c r="AE29" s="76">
        <v>1384</v>
      </c>
    </row>
    <row r="30" spans="1:31" x14ac:dyDescent="0.25">
      <c r="AB30" s="76">
        <v>743</v>
      </c>
      <c r="AE30" s="76">
        <v>16671</v>
      </c>
    </row>
    <row r="31" spans="1:31" x14ac:dyDescent="0.25">
      <c r="AB31" s="76">
        <v>17409</v>
      </c>
    </row>
  </sheetData>
  <mergeCells count="15">
    <mergeCell ref="I1:I5"/>
    <mergeCell ref="K1:K5"/>
    <mergeCell ref="E2:H2"/>
    <mergeCell ref="E3:H3"/>
    <mergeCell ref="J3:J5"/>
    <mergeCell ref="F4:F5"/>
    <mergeCell ref="G4:G5"/>
    <mergeCell ref="H4:H5"/>
    <mergeCell ref="C1:C5"/>
    <mergeCell ref="A16:A17"/>
    <mergeCell ref="A1:A5"/>
    <mergeCell ref="D1:D5"/>
    <mergeCell ref="E4:E5"/>
    <mergeCell ref="E1:H1"/>
    <mergeCell ref="B1:B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10"/>
  <sheetViews>
    <sheetView zoomScale="60" zoomScaleNormal="60" workbookViewId="0">
      <selection activeCell="B14" sqref="B14"/>
    </sheetView>
  </sheetViews>
  <sheetFormatPr defaultRowHeight="15" x14ac:dyDescent="0.25"/>
  <cols>
    <col min="1" max="1" width="30" customWidth="1"/>
    <col min="2" max="2" width="19.140625" customWidth="1"/>
    <col min="3" max="3" width="24.140625" customWidth="1"/>
    <col min="4" max="5" width="30" customWidth="1"/>
    <col min="6" max="6" width="25.42578125" customWidth="1"/>
    <col min="7" max="9" width="31.5703125" customWidth="1"/>
  </cols>
  <sheetData>
    <row r="1" spans="1:10" ht="30" x14ac:dyDescent="0.25">
      <c r="A1" s="148" t="s">
        <v>0</v>
      </c>
      <c r="B1" s="148" t="s">
        <v>143</v>
      </c>
      <c r="C1" s="148" t="s">
        <v>146</v>
      </c>
      <c r="D1" s="162" t="s">
        <v>1</v>
      </c>
      <c r="E1" s="163"/>
      <c r="F1" s="163"/>
      <c r="G1" s="164"/>
      <c r="H1" s="148" t="s">
        <v>139</v>
      </c>
      <c r="I1" s="104" t="s">
        <v>1</v>
      </c>
      <c r="J1" s="144" t="s">
        <v>92</v>
      </c>
    </row>
    <row r="2" spans="1:10" ht="75" x14ac:dyDescent="0.25">
      <c r="A2" s="149"/>
      <c r="B2" s="149"/>
      <c r="C2" s="149"/>
      <c r="D2" s="162" t="s">
        <v>145</v>
      </c>
      <c r="E2" s="163"/>
      <c r="F2" s="163"/>
      <c r="G2" s="164"/>
      <c r="H2" s="149"/>
      <c r="I2" s="106" t="s">
        <v>144</v>
      </c>
      <c r="J2" s="144"/>
    </row>
    <row r="3" spans="1:10" x14ac:dyDescent="0.25">
      <c r="A3" s="149"/>
      <c r="B3" s="149"/>
      <c r="C3" s="149"/>
      <c r="D3" s="165" t="str">
        <f>F10*100&amp;"% degli allevamenti di grandi dimensioni"</f>
        <v>15% degli allevamenti di grandi dimensioni</v>
      </c>
      <c r="E3" s="166"/>
      <c r="F3" s="166"/>
      <c r="G3" s="167"/>
      <c r="H3" s="149"/>
      <c r="I3" s="148" t="str">
        <f>G10*100&amp;"% degli allevamenti di piccole dimensioni da controllare"</f>
        <v>1% degli allevamenti di piccole dimensioni da controllare</v>
      </c>
      <c r="J3" s="144"/>
    </row>
    <row r="4" spans="1:10" x14ac:dyDescent="0.25">
      <c r="A4" s="149"/>
      <c r="B4" s="149"/>
      <c r="C4" s="149"/>
      <c r="D4" s="148" t="s">
        <v>94</v>
      </c>
      <c r="E4" s="148" t="s">
        <v>93</v>
      </c>
      <c r="F4" s="148" t="s">
        <v>91</v>
      </c>
      <c r="G4" s="148" t="s">
        <v>23</v>
      </c>
      <c r="H4" s="149"/>
      <c r="I4" s="149"/>
      <c r="J4" s="144"/>
    </row>
    <row r="5" spans="1:10" x14ac:dyDescent="0.25">
      <c r="A5" s="150"/>
      <c r="B5" s="150"/>
      <c r="C5" s="150"/>
      <c r="D5" s="150"/>
      <c r="E5" s="150"/>
      <c r="F5" s="150"/>
      <c r="G5" s="150"/>
      <c r="H5" s="150"/>
      <c r="I5" s="150"/>
      <c r="J5" s="144"/>
    </row>
    <row r="6" spans="1:10" x14ac:dyDescent="0.25">
      <c r="A6" s="26" t="s">
        <v>22</v>
      </c>
      <c r="B6" s="29">
        <f t="shared" ref="B6" si="0">C6+H6</f>
        <v>2127</v>
      </c>
      <c r="C6" s="10">
        <f>SUMIFS('Vitelli altre tipologie'!$D:$D,'Vitelli altre tipologie'!$A:$A,A6)</f>
        <v>1384</v>
      </c>
      <c r="D6" s="54">
        <f>SUMIFS('Vitelli altre tipologie'!$E:$E,'Vitelli altre tipologie'!$A:$A,A6)</f>
        <v>129</v>
      </c>
      <c r="E6" s="3">
        <f>SUMIFS('Vitelli altre tipologie'!$F:$F,'Vitelli altre tipologie'!$A:$A,A6)</f>
        <v>72</v>
      </c>
      <c r="F6" s="3">
        <f>SUMIFS('Vitelli altre tipologie'!$G:$G,'Vitelli altre tipologie'!$A:$A,A6)</f>
        <v>10</v>
      </c>
      <c r="G6" s="3">
        <f t="shared" ref="G6:G7" si="1">SUM(D6:F6)</f>
        <v>211</v>
      </c>
      <c r="H6" s="29">
        <f>SUMIFS('Vitelli altre tipologie'!$I:$I,'Vitelli altre tipologie'!$A:$A,A6)</f>
        <v>743</v>
      </c>
      <c r="I6" s="2">
        <f>SUMIFS('Vitelli altre tipologie'!$J:$J,'Vitelli altre tipologie'!$A:$A,A6)</f>
        <v>13</v>
      </c>
      <c r="J6" s="66">
        <f t="shared" ref="J6" si="2">I6+G6</f>
        <v>224</v>
      </c>
    </row>
    <row r="7" spans="1:10" x14ac:dyDescent="0.25">
      <c r="A7" s="26" t="s">
        <v>23</v>
      </c>
      <c r="B7" s="29">
        <f>SUM(B6:B6)</f>
        <v>2127</v>
      </c>
      <c r="C7" s="29">
        <f>SUM(C6:C6)</f>
        <v>1384</v>
      </c>
      <c r="D7" s="29">
        <f>SUM(D6:D6)</f>
        <v>129</v>
      </c>
      <c r="E7" s="29">
        <f>SUM(E6:E6)</f>
        <v>72</v>
      </c>
      <c r="F7" s="29">
        <f>SUM(F6:F6)</f>
        <v>10</v>
      </c>
      <c r="G7" s="3">
        <f t="shared" si="1"/>
        <v>211</v>
      </c>
      <c r="H7" s="29">
        <f>SUM(H6:H6)</f>
        <v>743</v>
      </c>
      <c r="I7" s="29">
        <f>SUM(I6:I6)</f>
        <v>13</v>
      </c>
      <c r="J7" s="66">
        <f>I7+G7</f>
        <v>224</v>
      </c>
    </row>
    <row r="8" spans="1:10" x14ac:dyDescent="0.25">
      <c r="A8" s="58"/>
      <c r="B8" s="28"/>
      <c r="C8" s="8"/>
      <c r="D8" s="8"/>
      <c r="E8" s="8"/>
      <c r="F8" s="8"/>
      <c r="G8" s="8"/>
      <c r="H8" s="8"/>
      <c r="I8" s="8"/>
      <c r="J8" s="8"/>
    </row>
    <row r="9" spans="1:10" x14ac:dyDescent="0.25">
      <c r="A9" s="147"/>
      <c r="B9" s="105"/>
      <c r="F9" s="121" t="s">
        <v>54</v>
      </c>
      <c r="G9" s="121" t="s">
        <v>55</v>
      </c>
      <c r="J9" s="8"/>
    </row>
    <row r="10" spans="1:10" x14ac:dyDescent="0.25">
      <c r="A10" s="147"/>
      <c r="B10" s="105"/>
      <c r="C10" s="105"/>
      <c r="D10" s="18"/>
      <c r="E10" s="31" t="s">
        <v>52</v>
      </c>
      <c r="F10" s="118">
        <f>'Vitelli altre tipologie'!G17</f>
        <v>0.15</v>
      </c>
      <c r="G10" s="119">
        <f>'Vitelli altre tipologie'!H17</f>
        <v>0.01</v>
      </c>
      <c r="J10" s="8"/>
    </row>
  </sheetData>
  <mergeCells count="14">
    <mergeCell ref="H1:H5"/>
    <mergeCell ref="J1:J5"/>
    <mergeCell ref="D2:G2"/>
    <mergeCell ref="D3:G3"/>
    <mergeCell ref="I3:I5"/>
    <mergeCell ref="D4:D5"/>
    <mergeCell ref="E4:E5"/>
    <mergeCell ref="F4:F5"/>
    <mergeCell ref="G4:G5"/>
    <mergeCell ref="A9:A10"/>
    <mergeCell ref="A1:A5"/>
    <mergeCell ref="B1:B5"/>
    <mergeCell ref="C1:C5"/>
    <mergeCell ref="D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A22"/>
  <sheetViews>
    <sheetView zoomScale="55" zoomScaleNormal="55" workbookViewId="0">
      <selection activeCell="E27" sqref="E27"/>
    </sheetView>
  </sheetViews>
  <sheetFormatPr defaultRowHeight="15" x14ac:dyDescent="0.25"/>
  <cols>
    <col min="1" max="2" width="30" customWidth="1"/>
    <col min="3" max="3" width="23.140625" customWidth="1"/>
    <col min="4" max="4" width="22" customWidth="1"/>
    <col min="5" max="6" width="30" customWidth="1"/>
    <col min="7" max="7" width="25.42578125" customWidth="1"/>
    <col min="8" max="8" width="36.85546875" customWidth="1"/>
    <col min="9" max="9" width="23.42578125" customWidth="1"/>
    <col min="10" max="10" width="16.42578125" customWidth="1"/>
    <col min="12" max="28" width="9.140625" style="83"/>
    <col min="29" max="32" width="9.140625" style="76"/>
    <col min="33" max="53" width="8.85546875" style="76"/>
  </cols>
  <sheetData>
    <row r="1" spans="1:31" ht="30" customHeight="1" x14ac:dyDescent="0.25">
      <c r="A1" s="148" t="s">
        <v>0</v>
      </c>
      <c r="B1" s="148" t="s">
        <v>172</v>
      </c>
      <c r="C1" s="148" t="s">
        <v>149</v>
      </c>
      <c r="D1" s="148" t="s">
        <v>146</v>
      </c>
      <c r="E1" s="162" t="s">
        <v>1</v>
      </c>
      <c r="F1" s="163"/>
      <c r="G1" s="163"/>
      <c r="H1" s="164"/>
      <c r="I1" s="148" t="s">
        <v>139</v>
      </c>
      <c r="J1" s="73" t="s">
        <v>1</v>
      </c>
      <c r="K1" s="144" t="s">
        <v>92</v>
      </c>
      <c r="L1" s="85"/>
      <c r="M1" s="85"/>
      <c r="N1" s="85"/>
      <c r="O1" s="85"/>
      <c r="Y1" s="83" t="s">
        <v>100</v>
      </c>
      <c r="Z1" s="83" t="s">
        <v>120</v>
      </c>
      <c r="AC1" s="76" t="s">
        <v>100</v>
      </c>
      <c r="AD1" s="76" t="s">
        <v>119</v>
      </c>
    </row>
    <row r="2" spans="1:31" ht="90" customHeight="1" x14ac:dyDescent="0.25">
      <c r="A2" s="149"/>
      <c r="B2" s="149"/>
      <c r="C2" s="149"/>
      <c r="D2" s="149"/>
      <c r="E2" s="162" t="s">
        <v>147</v>
      </c>
      <c r="F2" s="163"/>
      <c r="G2" s="163"/>
      <c r="H2" s="164"/>
      <c r="I2" s="149"/>
      <c r="J2" s="71" t="s">
        <v>148</v>
      </c>
      <c r="K2" s="144"/>
      <c r="L2" s="85"/>
      <c r="M2" s="85"/>
      <c r="N2" s="85"/>
      <c r="O2" s="85"/>
      <c r="R2" s="83" t="s">
        <v>100</v>
      </c>
      <c r="S2" s="83" t="s">
        <v>119</v>
      </c>
      <c r="U2" s="83" t="s">
        <v>100</v>
      </c>
      <c r="V2" s="83" t="s">
        <v>120</v>
      </c>
    </row>
    <row r="3" spans="1:31" ht="15" customHeight="1" x14ac:dyDescent="0.25">
      <c r="A3" s="149"/>
      <c r="B3" s="149"/>
      <c r="C3" s="149"/>
      <c r="D3" s="149"/>
      <c r="E3" s="165" t="str">
        <f>G19*100&amp;"% degli allevamenti di grandi dimensioni"</f>
        <v>15% degli allevamenti di grandi dimensioni</v>
      </c>
      <c r="F3" s="166"/>
      <c r="G3" s="166"/>
      <c r="H3" s="167"/>
      <c r="I3" s="149"/>
      <c r="J3" s="144" t="str">
        <f>H19*100&amp;"% degli allevamenti di piccole dimensioni da controllare"</f>
        <v>1% degli allevamenti di piccole dimensioni da controllare</v>
      </c>
      <c r="K3" s="144"/>
      <c r="L3" s="85"/>
      <c r="M3" s="85"/>
      <c r="N3" s="85"/>
      <c r="O3" s="85"/>
      <c r="Y3" s="83" t="s">
        <v>102</v>
      </c>
      <c r="AC3" s="76" t="s">
        <v>102</v>
      </c>
    </row>
    <row r="4" spans="1:31" ht="45" x14ac:dyDescent="0.25">
      <c r="A4" s="149"/>
      <c r="B4" s="149"/>
      <c r="C4" s="149"/>
      <c r="D4" s="149"/>
      <c r="E4" s="148" t="s">
        <v>94</v>
      </c>
      <c r="F4" s="148" t="s">
        <v>93</v>
      </c>
      <c r="G4" s="148" t="s">
        <v>91</v>
      </c>
      <c r="H4" s="148" t="s">
        <v>23</v>
      </c>
      <c r="I4" s="149"/>
      <c r="J4" s="144"/>
      <c r="K4" s="144"/>
      <c r="L4" s="85" t="s">
        <v>105</v>
      </c>
      <c r="M4" s="85"/>
      <c r="N4" s="85"/>
      <c r="O4" s="85"/>
      <c r="R4" s="83" t="s">
        <v>102</v>
      </c>
      <c r="U4" s="83" t="s">
        <v>102</v>
      </c>
      <c r="Y4" s="83" t="s">
        <v>103</v>
      </c>
      <c r="Z4" s="83" t="s">
        <v>274</v>
      </c>
      <c r="AA4" s="83" t="s">
        <v>23</v>
      </c>
      <c r="AC4" s="76" t="s">
        <v>103</v>
      </c>
      <c r="AD4" s="76" t="s">
        <v>274</v>
      </c>
      <c r="AE4" s="76" t="s">
        <v>23</v>
      </c>
    </row>
    <row r="5" spans="1:31" x14ac:dyDescent="0.25">
      <c r="A5" s="150"/>
      <c r="B5" s="150"/>
      <c r="C5" s="150"/>
      <c r="D5" s="150"/>
      <c r="E5" s="150"/>
      <c r="F5" s="150"/>
      <c r="G5" s="150"/>
      <c r="H5" s="150"/>
      <c r="I5" s="150"/>
      <c r="J5" s="144"/>
      <c r="K5" s="144"/>
      <c r="L5" s="85"/>
      <c r="M5" s="85"/>
      <c r="N5" s="85"/>
      <c r="O5" s="85"/>
      <c r="R5" s="83" t="s">
        <v>103</v>
      </c>
      <c r="S5" s="83" t="s">
        <v>23</v>
      </c>
      <c r="U5" s="83" t="s">
        <v>103</v>
      </c>
      <c r="V5" s="83" t="s">
        <v>23</v>
      </c>
      <c r="Y5" s="83" t="s">
        <v>4</v>
      </c>
      <c r="Z5" s="83" t="s">
        <v>177</v>
      </c>
      <c r="AA5" s="83">
        <v>4</v>
      </c>
      <c r="AC5" s="76" t="s">
        <v>3</v>
      </c>
      <c r="AD5" s="76" t="s">
        <v>176</v>
      </c>
      <c r="AE5" s="76">
        <v>1</v>
      </c>
    </row>
    <row r="6" spans="1:31" x14ac:dyDescent="0.25">
      <c r="A6" s="52" t="s">
        <v>22</v>
      </c>
      <c r="B6" s="52" t="s">
        <v>264</v>
      </c>
      <c r="C6" s="29">
        <v>0</v>
      </c>
      <c r="D6" s="10">
        <v>0</v>
      </c>
      <c r="E6" s="54">
        <v>0</v>
      </c>
      <c r="F6" s="3">
        <v>0</v>
      </c>
      <c r="G6" s="3">
        <v>0</v>
      </c>
      <c r="H6" s="3">
        <v>0</v>
      </c>
      <c r="I6" s="29">
        <v>0</v>
      </c>
      <c r="J6" s="2">
        <v>0</v>
      </c>
      <c r="K6" s="66">
        <v>0</v>
      </c>
      <c r="L6" s="85">
        <f t="shared" ref="L6:L14" si="0">ROUNDUP((D6*$G$19),0)</f>
        <v>0</v>
      </c>
      <c r="M6" s="85">
        <f t="shared" ref="M6:M14" si="1">ROUND((D6*0.6*$G$19),0)</f>
        <v>0</v>
      </c>
      <c r="N6" s="132">
        <f t="shared" ref="N6:N14" si="2">M6+F6+G6</f>
        <v>0</v>
      </c>
      <c r="O6" s="85"/>
      <c r="P6" s="130">
        <f t="shared" ref="P6:P14" si="3">L6-N6</f>
        <v>0</v>
      </c>
    </row>
    <row r="7" spans="1:31" x14ac:dyDescent="0.25">
      <c r="A7" s="52" t="s">
        <v>22</v>
      </c>
      <c r="B7" s="52" t="s">
        <v>265</v>
      </c>
      <c r="C7" s="29">
        <v>2</v>
      </c>
      <c r="D7" s="10">
        <v>2</v>
      </c>
      <c r="E7" s="54">
        <v>1</v>
      </c>
      <c r="F7" s="3">
        <v>0</v>
      </c>
      <c r="G7" s="3">
        <v>0</v>
      </c>
      <c r="H7" s="3">
        <v>1</v>
      </c>
      <c r="I7" s="29">
        <v>0</v>
      </c>
      <c r="J7" s="2">
        <v>0</v>
      </c>
      <c r="K7" s="66">
        <v>1</v>
      </c>
      <c r="L7" s="85">
        <f t="shared" si="0"/>
        <v>1</v>
      </c>
      <c r="M7" s="85">
        <f t="shared" si="1"/>
        <v>0</v>
      </c>
      <c r="N7" s="132">
        <f t="shared" si="2"/>
        <v>0</v>
      </c>
      <c r="O7" s="85"/>
      <c r="P7" s="130">
        <f t="shared" si="3"/>
        <v>1</v>
      </c>
    </row>
    <row r="8" spans="1:31" x14ac:dyDescent="0.25">
      <c r="A8" s="52" t="s">
        <v>22</v>
      </c>
      <c r="B8" s="52" t="s">
        <v>266</v>
      </c>
      <c r="C8" s="29">
        <v>0</v>
      </c>
      <c r="D8" s="10">
        <v>0</v>
      </c>
      <c r="E8" s="54">
        <v>0</v>
      </c>
      <c r="F8" s="3">
        <v>0</v>
      </c>
      <c r="G8" s="3">
        <v>0</v>
      </c>
      <c r="H8" s="3">
        <v>0</v>
      </c>
      <c r="I8" s="29">
        <v>0</v>
      </c>
      <c r="J8" s="2">
        <v>0</v>
      </c>
      <c r="K8" s="66">
        <v>0</v>
      </c>
      <c r="L8" s="85">
        <f t="shared" si="0"/>
        <v>0</v>
      </c>
      <c r="M8" s="85">
        <f t="shared" si="1"/>
        <v>0</v>
      </c>
      <c r="N8" s="132">
        <f t="shared" si="2"/>
        <v>0</v>
      </c>
      <c r="O8" s="85"/>
      <c r="P8" s="130">
        <f t="shared" si="3"/>
        <v>0</v>
      </c>
    </row>
    <row r="9" spans="1:31" x14ac:dyDescent="0.25">
      <c r="A9" s="52" t="s">
        <v>22</v>
      </c>
      <c r="B9" s="52" t="s">
        <v>267</v>
      </c>
      <c r="C9" s="29">
        <v>1</v>
      </c>
      <c r="D9" s="10">
        <v>1</v>
      </c>
      <c r="E9" s="54">
        <v>1</v>
      </c>
      <c r="F9" s="3">
        <v>0</v>
      </c>
      <c r="G9" s="3">
        <v>0</v>
      </c>
      <c r="H9" s="3">
        <v>1</v>
      </c>
      <c r="I9" s="29">
        <v>0</v>
      </c>
      <c r="J9" s="2">
        <v>0</v>
      </c>
      <c r="K9" s="66">
        <v>1</v>
      </c>
      <c r="L9" s="85">
        <f t="shared" si="0"/>
        <v>1</v>
      </c>
      <c r="M9" s="85">
        <f t="shared" si="1"/>
        <v>0</v>
      </c>
      <c r="N9" s="132">
        <f t="shared" si="2"/>
        <v>0</v>
      </c>
      <c r="O9" s="85"/>
      <c r="P9" s="130">
        <f t="shared" si="3"/>
        <v>1</v>
      </c>
    </row>
    <row r="10" spans="1:31" x14ac:dyDescent="0.25">
      <c r="A10" s="52" t="s">
        <v>22</v>
      </c>
      <c r="B10" s="52" t="s">
        <v>268</v>
      </c>
      <c r="C10" s="29">
        <v>0</v>
      </c>
      <c r="D10" s="10">
        <v>0</v>
      </c>
      <c r="E10" s="54">
        <v>0</v>
      </c>
      <c r="F10" s="3">
        <v>0</v>
      </c>
      <c r="G10" s="3">
        <v>0</v>
      </c>
      <c r="H10" s="3">
        <v>0</v>
      </c>
      <c r="I10" s="29">
        <v>0</v>
      </c>
      <c r="J10" s="2">
        <v>0</v>
      </c>
      <c r="K10" s="66">
        <v>0</v>
      </c>
      <c r="L10" s="85">
        <f t="shared" si="0"/>
        <v>0</v>
      </c>
      <c r="M10" s="85">
        <f t="shared" si="1"/>
        <v>0</v>
      </c>
      <c r="N10" s="132">
        <f t="shared" si="2"/>
        <v>0</v>
      </c>
      <c r="O10" s="85"/>
      <c r="P10" s="130">
        <f t="shared" si="3"/>
        <v>0</v>
      </c>
    </row>
    <row r="11" spans="1:31" x14ac:dyDescent="0.25">
      <c r="A11" s="52" t="s">
        <v>22</v>
      </c>
      <c r="B11" s="52" t="s">
        <v>269</v>
      </c>
      <c r="C11" s="29">
        <v>1</v>
      </c>
      <c r="D11" s="10">
        <v>1</v>
      </c>
      <c r="E11" s="54">
        <v>1</v>
      </c>
      <c r="F11" s="3">
        <v>0</v>
      </c>
      <c r="G11" s="3">
        <v>0</v>
      </c>
      <c r="H11" s="3">
        <v>1</v>
      </c>
      <c r="I11" s="29">
        <v>0</v>
      </c>
      <c r="J11" s="2">
        <v>0</v>
      </c>
      <c r="K11" s="66">
        <v>1</v>
      </c>
      <c r="L11" s="85">
        <f t="shared" si="0"/>
        <v>1</v>
      </c>
      <c r="M11" s="85">
        <f t="shared" si="1"/>
        <v>0</v>
      </c>
      <c r="N11" s="132">
        <f t="shared" si="2"/>
        <v>0</v>
      </c>
      <c r="O11" s="85"/>
      <c r="P11" s="130">
        <f t="shared" si="3"/>
        <v>1</v>
      </c>
    </row>
    <row r="12" spans="1:31" x14ac:dyDescent="0.25">
      <c r="A12" s="52" t="s">
        <v>22</v>
      </c>
      <c r="B12" s="52" t="s">
        <v>270</v>
      </c>
      <c r="C12" s="29">
        <v>0</v>
      </c>
      <c r="D12" s="10">
        <v>0</v>
      </c>
      <c r="E12" s="54">
        <v>0</v>
      </c>
      <c r="F12" s="3">
        <v>0</v>
      </c>
      <c r="G12" s="3">
        <v>0</v>
      </c>
      <c r="H12" s="3">
        <v>0</v>
      </c>
      <c r="I12" s="29">
        <v>0</v>
      </c>
      <c r="J12" s="2">
        <v>0</v>
      </c>
      <c r="K12" s="66">
        <v>0</v>
      </c>
      <c r="L12" s="85">
        <f t="shared" si="0"/>
        <v>0</v>
      </c>
      <c r="M12" s="85">
        <f t="shared" si="1"/>
        <v>0</v>
      </c>
      <c r="N12" s="132">
        <f t="shared" si="2"/>
        <v>0</v>
      </c>
      <c r="O12" s="85"/>
      <c r="P12" s="130">
        <f t="shared" si="3"/>
        <v>0</v>
      </c>
    </row>
    <row r="13" spans="1:31" x14ac:dyDescent="0.25">
      <c r="A13" s="52" t="s">
        <v>22</v>
      </c>
      <c r="B13" s="52" t="s">
        <v>271</v>
      </c>
      <c r="C13" s="29">
        <v>1</v>
      </c>
      <c r="D13" s="10">
        <v>1</v>
      </c>
      <c r="E13" s="54">
        <v>1</v>
      </c>
      <c r="F13" s="3">
        <v>0</v>
      </c>
      <c r="G13" s="3">
        <v>0</v>
      </c>
      <c r="H13" s="3">
        <v>1</v>
      </c>
      <c r="I13" s="29">
        <v>0</v>
      </c>
      <c r="J13" s="2">
        <v>0</v>
      </c>
      <c r="K13" s="66">
        <v>1</v>
      </c>
      <c r="L13" s="85">
        <f t="shared" si="0"/>
        <v>1</v>
      </c>
      <c r="M13" s="85">
        <f t="shared" si="1"/>
        <v>0</v>
      </c>
      <c r="N13" s="132">
        <f t="shared" si="2"/>
        <v>0</v>
      </c>
      <c r="O13" s="85"/>
      <c r="P13" s="130">
        <f t="shared" si="3"/>
        <v>1</v>
      </c>
    </row>
    <row r="14" spans="1:31" x14ac:dyDescent="0.25">
      <c r="A14" s="52" t="s">
        <v>22</v>
      </c>
      <c r="B14" s="52" t="s">
        <v>272</v>
      </c>
      <c r="C14" s="29">
        <v>0</v>
      </c>
      <c r="D14" s="10">
        <v>0</v>
      </c>
      <c r="E14" s="54">
        <v>0</v>
      </c>
      <c r="F14" s="3">
        <v>0</v>
      </c>
      <c r="G14" s="3">
        <v>0</v>
      </c>
      <c r="H14" s="3">
        <v>0</v>
      </c>
      <c r="I14" s="29">
        <v>0</v>
      </c>
      <c r="J14" s="2">
        <v>0</v>
      </c>
      <c r="K14" s="66">
        <v>0</v>
      </c>
      <c r="L14" s="85">
        <f t="shared" si="0"/>
        <v>0</v>
      </c>
      <c r="M14" s="85">
        <f t="shared" si="1"/>
        <v>0</v>
      </c>
      <c r="N14" s="132">
        <f t="shared" si="2"/>
        <v>0</v>
      </c>
      <c r="O14" s="85"/>
      <c r="P14" s="130">
        <f t="shared" si="3"/>
        <v>0</v>
      </c>
    </row>
    <row r="15" spans="1:31" x14ac:dyDescent="0.25">
      <c r="A15" s="99"/>
      <c r="B15" s="100"/>
      <c r="C15" s="101"/>
      <c r="D15" s="101"/>
      <c r="E15" s="101"/>
      <c r="F15" s="101"/>
      <c r="G15" s="101"/>
      <c r="H15" s="102"/>
      <c r="I15" s="101"/>
      <c r="J15" s="101"/>
      <c r="K15" s="103"/>
      <c r="L15" s="133"/>
      <c r="M15" s="133"/>
      <c r="N15" s="134"/>
      <c r="O15" s="133"/>
    </row>
    <row r="16" spans="1:31" x14ac:dyDescent="0.25">
      <c r="A16" s="99"/>
      <c r="B16" s="100"/>
      <c r="C16" s="101"/>
      <c r="D16" s="101"/>
      <c r="E16" s="101"/>
      <c r="F16" s="101"/>
      <c r="G16" s="101"/>
      <c r="H16" s="102"/>
      <c r="I16" s="101"/>
      <c r="J16" s="101"/>
      <c r="K16" s="103"/>
      <c r="L16" s="133"/>
      <c r="M16" s="133"/>
      <c r="N16" s="134"/>
      <c r="O16" s="133"/>
    </row>
    <row r="17" spans="1:26" x14ac:dyDescent="0.25">
      <c r="A17" s="58"/>
      <c r="B17" s="88"/>
      <c r="C17" s="28"/>
      <c r="D17" s="8"/>
      <c r="E17" s="8"/>
      <c r="F17" s="8"/>
      <c r="G17" s="8"/>
      <c r="H17" s="8"/>
      <c r="I17" s="8"/>
      <c r="J17" s="8"/>
      <c r="K17" s="8"/>
      <c r="L17" s="85"/>
      <c r="M17" s="85"/>
      <c r="N17" s="85"/>
      <c r="O17" s="85"/>
    </row>
    <row r="18" spans="1:26" ht="15" customHeight="1" x14ac:dyDescent="0.25">
      <c r="A18" s="147" t="s">
        <v>53</v>
      </c>
      <c r="B18" s="93"/>
      <c r="C18" s="64"/>
      <c r="G18" s="32" t="s">
        <v>54</v>
      </c>
      <c r="H18" s="32" t="s">
        <v>55</v>
      </c>
      <c r="K18" s="8"/>
      <c r="L18" s="85"/>
      <c r="M18" s="85"/>
      <c r="N18" s="85"/>
      <c r="O18" s="85"/>
    </row>
    <row r="19" spans="1:26" x14ac:dyDescent="0.25">
      <c r="A19" s="147"/>
      <c r="B19" s="93"/>
      <c r="C19" s="64"/>
      <c r="D19" s="64"/>
      <c r="E19" s="18"/>
      <c r="F19" s="31" t="s">
        <v>52</v>
      </c>
      <c r="G19" s="30">
        <v>0.15</v>
      </c>
      <c r="H19" s="33">
        <v>0.01</v>
      </c>
      <c r="K19" s="8"/>
      <c r="L19" s="85"/>
      <c r="M19" s="85"/>
      <c r="N19" s="85"/>
      <c r="O19" s="85"/>
    </row>
    <row r="21" spans="1:26" ht="15.75" customHeight="1" x14ac:dyDescent="0.25">
      <c r="Q21" s="168" t="s">
        <v>121</v>
      </c>
      <c r="R21" s="168"/>
      <c r="S21" s="168"/>
      <c r="T21" s="168"/>
      <c r="U21" s="168"/>
      <c r="V21" s="168"/>
      <c r="W21" s="168"/>
      <c r="X21" s="168"/>
      <c r="Y21" s="168"/>
      <c r="Z21" s="168"/>
    </row>
    <row r="22" spans="1:26" ht="15.75" customHeight="1" x14ac:dyDescent="0.25">
      <c r="Q22" s="168" t="s">
        <v>122</v>
      </c>
      <c r="R22" s="168"/>
      <c r="S22" s="168"/>
      <c r="T22" s="168"/>
      <c r="U22" s="168"/>
      <c r="V22" s="168"/>
      <c r="W22" s="168"/>
      <c r="X22" s="168"/>
      <c r="Y22" s="168"/>
      <c r="Z22" s="168"/>
    </row>
  </sheetData>
  <mergeCells count="17">
    <mergeCell ref="Q21:Z21"/>
    <mergeCell ref="Q22:Z22"/>
    <mergeCell ref="E1:H1"/>
    <mergeCell ref="I1:I5"/>
    <mergeCell ref="K1:K5"/>
    <mergeCell ref="E2:H2"/>
    <mergeCell ref="E3:H3"/>
    <mergeCell ref="J3:J5"/>
    <mergeCell ref="F4:F5"/>
    <mergeCell ref="G4:G5"/>
    <mergeCell ref="H4:H5"/>
    <mergeCell ref="A18:A19"/>
    <mergeCell ref="C1:C5"/>
    <mergeCell ref="A1:A5"/>
    <mergeCell ref="D1:D5"/>
    <mergeCell ref="E4:E5"/>
    <mergeCell ref="B1:B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10"/>
  <sheetViews>
    <sheetView zoomScale="60" zoomScaleNormal="60" workbookViewId="0">
      <selection activeCell="C18" sqref="C18"/>
    </sheetView>
  </sheetViews>
  <sheetFormatPr defaultRowHeight="15" x14ac:dyDescent="0.25"/>
  <cols>
    <col min="1" max="1" width="30" customWidth="1"/>
    <col min="2" max="2" width="23.140625" customWidth="1"/>
    <col min="3" max="3" width="22" customWidth="1"/>
    <col min="4" max="5" width="30" customWidth="1"/>
    <col min="6" max="6" width="25.42578125" customWidth="1"/>
    <col min="7" max="7" width="36.85546875" customWidth="1"/>
    <col min="8" max="8" width="23.42578125" customWidth="1"/>
    <col min="9" max="9" width="25.140625" customWidth="1"/>
    <col min="10" max="10" width="16.85546875" customWidth="1"/>
  </cols>
  <sheetData>
    <row r="1" spans="1:10" ht="45" x14ac:dyDescent="0.25">
      <c r="A1" s="148" t="s">
        <v>0</v>
      </c>
      <c r="B1" s="148" t="s">
        <v>149</v>
      </c>
      <c r="C1" s="148" t="s">
        <v>146</v>
      </c>
      <c r="D1" s="162" t="s">
        <v>1</v>
      </c>
      <c r="E1" s="163"/>
      <c r="F1" s="163"/>
      <c r="G1" s="164"/>
      <c r="H1" s="148" t="s">
        <v>139</v>
      </c>
      <c r="I1" s="104" t="s">
        <v>1</v>
      </c>
      <c r="J1" s="144" t="s">
        <v>92</v>
      </c>
    </row>
    <row r="2" spans="1:10" ht="90" x14ac:dyDescent="0.25">
      <c r="A2" s="149"/>
      <c r="B2" s="149"/>
      <c r="C2" s="149"/>
      <c r="D2" s="162" t="s">
        <v>147</v>
      </c>
      <c r="E2" s="163"/>
      <c r="F2" s="163"/>
      <c r="G2" s="164"/>
      <c r="H2" s="149"/>
      <c r="I2" s="106" t="s">
        <v>148</v>
      </c>
      <c r="J2" s="144"/>
    </row>
    <row r="3" spans="1:10" x14ac:dyDescent="0.25">
      <c r="A3" s="149"/>
      <c r="B3" s="149"/>
      <c r="C3" s="149"/>
      <c r="D3" s="165" t="str">
        <f>F10*100&amp;"% degli allevamenti di grandi dimensioni"</f>
        <v>15% degli allevamenti di grandi dimensioni</v>
      </c>
      <c r="E3" s="166"/>
      <c r="F3" s="166"/>
      <c r="G3" s="167"/>
      <c r="H3" s="149"/>
      <c r="I3" s="144" t="str">
        <f>G10*100&amp;"% degli allevamenti di piccole dimensioni da controllare"</f>
        <v>1% degli allevamenti di piccole dimensioni da controllare</v>
      </c>
      <c r="J3" s="144"/>
    </row>
    <row r="4" spans="1:10" x14ac:dyDescent="0.25">
      <c r="A4" s="149"/>
      <c r="B4" s="149"/>
      <c r="C4" s="149"/>
      <c r="D4" s="148" t="s">
        <v>94</v>
      </c>
      <c r="E4" s="148" t="s">
        <v>93</v>
      </c>
      <c r="F4" s="148" t="s">
        <v>91</v>
      </c>
      <c r="G4" s="148" t="s">
        <v>23</v>
      </c>
      <c r="H4" s="149"/>
      <c r="I4" s="144"/>
      <c r="J4" s="144"/>
    </row>
    <row r="5" spans="1:10" x14ac:dyDescent="0.25">
      <c r="A5" s="150"/>
      <c r="B5" s="150"/>
      <c r="C5" s="150"/>
      <c r="D5" s="150"/>
      <c r="E5" s="150"/>
      <c r="F5" s="150"/>
      <c r="G5" s="150"/>
      <c r="H5" s="150"/>
      <c r="I5" s="144"/>
      <c r="J5" s="144"/>
    </row>
    <row r="6" spans="1:10" x14ac:dyDescent="0.25">
      <c r="A6" s="26" t="s">
        <v>22</v>
      </c>
      <c r="B6" s="29">
        <f t="shared" ref="B6" si="0">C6+H6</f>
        <v>5</v>
      </c>
      <c r="C6" s="10">
        <f>SUMIFS(Annutoli!$D:$D,Annutoli!$A:$A,A6)</f>
        <v>5</v>
      </c>
      <c r="D6" s="54">
        <f>SUMIFS(Annutoli!$E:$E,Annutoli!$A:$A,A6)</f>
        <v>4</v>
      </c>
      <c r="E6" s="3">
        <f>SUMIFS(Annutoli!$F:$F,Annutoli!$A:$A,A6)</f>
        <v>0</v>
      </c>
      <c r="F6" s="3">
        <f>SUMIFS(Annutoli!$G:$G,Annutoli!$A:$A,A6)</f>
        <v>0</v>
      </c>
      <c r="G6" s="3">
        <f t="shared" ref="G6:G7" si="1">SUM(D6:F6)</f>
        <v>4</v>
      </c>
      <c r="H6" s="29">
        <f>SUMIFS(Annutoli!$I:$I,Annutoli!$A:$A,A6)</f>
        <v>0</v>
      </c>
      <c r="I6" s="2">
        <f>SUMIFS(Annutoli!$J:$J,Annutoli!$A:$A,A6)</f>
        <v>0</v>
      </c>
      <c r="J6" s="66">
        <f t="shared" ref="J6" si="2">I6+G6</f>
        <v>4</v>
      </c>
    </row>
    <row r="7" spans="1:10" x14ac:dyDescent="0.25">
      <c r="A7" s="26" t="s">
        <v>23</v>
      </c>
      <c r="B7" s="29">
        <f>SUM(B6:B6)</f>
        <v>5</v>
      </c>
      <c r="C7" s="29">
        <f>SUM(C6:C6)</f>
        <v>5</v>
      </c>
      <c r="D7" s="29">
        <f>SUM(D6:D6)</f>
        <v>4</v>
      </c>
      <c r="E7" s="29">
        <f>SUM(E6:E6)</f>
        <v>0</v>
      </c>
      <c r="F7" s="29">
        <f>SUM(F6:F6)</f>
        <v>0</v>
      </c>
      <c r="G7" s="3">
        <f t="shared" si="1"/>
        <v>4</v>
      </c>
      <c r="H7" s="29">
        <f>SUM(H6:H6)</f>
        <v>0</v>
      </c>
      <c r="I7" s="29">
        <f>SUM(I6:I6)</f>
        <v>0</v>
      </c>
      <c r="J7" s="66">
        <f>I7+G7</f>
        <v>4</v>
      </c>
    </row>
    <row r="8" spans="1:10" x14ac:dyDescent="0.25">
      <c r="A8" s="58"/>
      <c r="B8" s="28"/>
      <c r="C8" s="8"/>
      <c r="D8" s="8"/>
      <c r="E8" s="8"/>
      <c r="F8" s="8"/>
      <c r="G8" s="8"/>
      <c r="H8" s="8"/>
      <c r="I8" s="8"/>
      <c r="J8" s="8"/>
    </row>
    <row r="9" spans="1:10" x14ac:dyDescent="0.25">
      <c r="A9" s="147"/>
      <c r="B9" s="105"/>
      <c r="F9" s="121" t="s">
        <v>54</v>
      </c>
      <c r="G9" s="121" t="s">
        <v>55</v>
      </c>
      <c r="J9" s="8"/>
    </row>
    <row r="10" spans="1:10" x14ac:dyDescent="0.25">
      <c r="A10" s="147"/>
      <c r="B10" s="105"/>
      <c r="C10" s="105"/>
      <c r="D10" s="18"/>
      <c r="E10" s="31" t="s">
        <v>52</v>
      </c>
      <c r="F10" s="118">
        <f>Annutoli!G19</f>
        <v>0.15</v>
      </c>
      <c r="G10" s="119">
        <f>Annutoli!H19</f>
        <v>0.01</v>
      </c>
      <c r="J10" s="8"/>
    </row>
  </sheetData>
  <mergeCells count="14">
    <mergeCell ref="H1:H5"/>
    <mergeCell ref="J1:J5"/>
    <mergeCell ref="D2:G2"/>
    <mergeCell ref="D3:G3"/>
    <mergeCell ref="I3:I5"/>
    <mergeCell ref="D4:D5"/>
    <mergeCell ref="E4:E5"/>
    <mergeCell ref="F4:F5"/>
    <mergeCell ref="G4:G5"/>
    <mergeCell ref="A9:A10"/>
    <mergeCell ref="A1:A5"/>
    <mergeCell ref="B1:B5"/>
    <mergeCell ref="C1:C5"/>
    <mergeCell ref="D1:G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A132"/>
  <sheetViews>
    <sheetView topLeftCell="B3" zoomScale="60" zoomScaleNormal="60" workbookViewId="0">
      <selection activeCell="J64" sqref="J64"/>
    </sheetView>
  </sheetViews>
  <sheetFormatPr defaultRowHeight="15" x14ac:dyDescent="0.25"/>
  <cols>
    <col min="1" max="5" width="30" customWidth="1"/>
    <col min="6" max="6" width="33.7109375" customWidth="1"/>
    <col min="7" max="7" width="25.42578125" customWidth="1"/>
    <col min="8" max="8" width="40.28515625" customWidth="1"/>
    <col min="9" max="9" width="18.7109375" customWidth="1"/>
    <col min="10" max="10" width="28" customWidth="1"/>
    <col min="11" max="11" width="12.5703125" customWidth="1"/>
    <col min="12" max="28" width="9.140625" style="83"/>
    <col min="29" max="53" width="8.85546875" style="76"/>
  </cols>
  <sheetData>
    <row r="1" spans="1:31" ht="50.25" customHeight="1" x14ac:dyDescent="0.25">
      <c r="A1" s="148" t="s">
        <v>0</v>
      </c>
      <c r="B1" s="148" t="s">
        <v>172</v>
      </c>
      <c r="C1" s="148" t="s">
        <v>57</v>
      </c>
      <c r="D1" s="148" t="s">
        <v>146</v>
      </c>
      <c r="E1" s="162" t="s">
        <v>1</v>
      </c>
      <c r="F1" s="163"/>
      <c r="G1" s="163"/>
      <c r="H1" s="164"/>
      <c r="I1" s="148" t="s">
        <v>139</v>
      </c>
      <c r="J1" s="63" t="s">
        <v>1</v>
      </c>
      <c r="K1" s="144" t="s">
        <v>92</v>
      </c>
      <c r="L1" s="85"/>
      <c r="M1" s="85"/>
      <c r="N1" s="85"/>
      <c r="AA1" s="83" t="s">
        <v>100</v>
      </c>
      <c r="AB1" s="83" t="s">
        <v>115</v>
      </c>
      <c r="AD1" s="76" t="s">
        <v>100</v>
      </c>
      <c r="AE1" s="76" t="s">
        <v>116</v>
      </c>
    </row>
    <row r="2" spans="1:31" ht="63" customHeight="1" x14ac:dyDescent="0.25">
      <c r="A2" s="149"/>
      <c r="B2" s="149"/>
      <c r="C2" s="149"/>
      <c r="D2" s="149"/>
      <c r="E2" s="162" t="s">
        <v>150</v>
      </c>
      <c r="F2" s="163"/>
      <c r="G2" s="163"/>
      <c r="H2" s="164"/>
      <c r="I2" s="149"/>
      <c r="J2" s="65" t="s">
        <v>151</v>
      </c>
      <c r="K2" s="144"/>
      <c r="L2" s="85"/>
      <c r="M2" s="85"/>
      <c r="N2" s="85"/>
      <c r="S2" s="83" t="s">
        <v>100</v>
      </c>
      <c r="T2" s="83" t="s">
        <v>115</v>
      </c>
      <c r="V2" s="83" t="s">
        <v>100</v>
      </c>
      <c r="W2" s="83" t="s">
        <v>116</v>
      </c>
    </row>
    <row r="3" spans="1:31" x14ac:dyDescent="0.25">
      <c r="A3" s="149"/>
      <c r="B3" s="149"/>
      <c r="C3" s="149"/>
      <c r="D3" s="149"/>
      <c r="E3" s="165" t="str">
        <f>G21*100&amp;"% degli allevamenti di grandi dimensioni"</f>
        <v>15% degli allevamenti di grandi dimensioni</v>
      </c>
      <c r="F3" s="166"/>
      <c r="G3" s="166"/>
      <c r="H3" s="167"/>
      <c r="I3" s="149"/>
      <c r="J3" s="148" t="str">
        <f>H21*100&amp;"% degli allevamenti di piccole dimensioni da controllare"</f>
        <v>1% degli allevamenti di piccole dimensioni da controllare</v>
      </c>
      <c r="K3" s="144"/>
      <c r="L3" s="85"/>
      <c r="M3" s="85"/>
      <c r="N3" s="85"/>
      <c r="AA3" s="83" t="s">
        <v>117</v>
      </c>
      <c r="AB3" s="83" t="s">
        <v>102</v>
      </c>
      <c r="AD3" s="76" t="s">
        <v>117</v>
      </c>
      <c r="AE3" s="76" t="s">
        <v>102</v>
      </c>
    </row>
    <row r="4" spans="1:31" ht="45" x14ac:dyDescent="0.25">
      <c r="A4" s="149"/>
      <c r="B4" s="149"/>
      <c r="C4" s="149"/>
      <c r="D4" s="149"/>
      <c r="E4" s="148" t="s">
        <v>94</v>
      </c>
      <c r="F4" s="148" t="s">
        <v>93</v>
      </c>
      <c r="G4" s="148" t="s">
        <v>91</v>
      </c>
      <c r="H4" s="148" t="s">
        <v>23</v>
      </c>
      <c r="I4" s="149"/>
      <c r="J4" s="149"/>
      <c r="K4" s="144"/>
      <c r="L4" s="85" t="s">
        <v>105</v>
      </c>
      <c r="M4" s="85"/>
      <c r="N4" s="85"/>
      <c r="S4" s="83" t="s">
        <v>117</v>
      </c>
      <c r="T4" s="83" t="s">
        <v>102</v>
      </c>
      <c r="V4" s="83" t="s">
        <v>117</v>
      </c>
      <c r="W4" s="83" t="s">
        <v>102</v>
      </c>
      <c r="AA4" s="83" t="s">
        <v>3</v>
      </c>
      <c r="AB4" s="83">
        <v>1508</v>
      </c>
      <c r="AD4" s="76" t="s">
        <v>3</v>
      </c>
      <c r="AE4" s="76">
        <v>340</v>
      </c>
    </row>
    <row r="5" spans="1:31" x14ac:dyDescent="0.25">
      <c r="A5" s="150"/>
      <c r="B5" s="150"/>
      <c r="C5" s="150"/>
      <c r="D5" s="150"/>
      <c r="E5" s="150"/>
      <c r="F5" s="150"/>
      <c r="G5" s="150"/>
      <c r="H5" s="150"/>
      <c r="I5" s="150"/>
      <c r="J5" s="150"/>
      <c r="K5" s="144"/>
      <c r="L5" s="85"/>
      <c r="M5" s="85"/>
      <c r="N5" s="85"/>
      <c r="R5" s="135" t="s">
        <v>3</v>
      </c>
      <c r="S5" s="83" t="s">
        <v>3</v>
      </c>
      <c r="T5" s="83">
        <v>1508</v>
      </c>
      <c r="V5" s="83" t="s">
        <v>3</v>
      </c>
      <c r="W5" s="83">
        <v>340</v>
      </c>
      <c r="AA5" s="83" t="s">
        <v>173</v>
      </c>
      <c r="AB5" s="83">
        <v>298</v>
      </c>
      <c r="AD5" s="76" t="s">
        <v>173</v>
      </c>
      <c r="AE5" s="76">
        <v>44</v>
      </c>
    </row>
    <row r="6" spans="1:31" x14ac:dyDescent="0.25">
      <c r="A6" s="52" t="s">
        <v>22</v>
      </c>
      <c r="B6" s="52" t="s">
        <v>264</v>
      </c>
      <c r="C6" s="29">
        <f t="shared" ref="C6:C14" si="0">D6+I6</f>
        <v>408</v>
      </c>
      <c r="D6" s="10">
        <f t="shared" ref="D6:D14" si="1">SUMIFS(AE:AE,AD:AD,B6)</f>
        <v>102</v>
      </c>
      <c r="E6" s="54">
        <f t="shared" ref="E6:E14" si="2">IF(L6&gt;N6,ROUND((D6*0.6*$G$21),0)+P6,ROUND((D6*0.6*$G$21),0)+P6)</f>
        <v>10</v>
      </c>
      <c r="F6" s="3">
        <f t="shared" ref="F6:F14" si="3">ROUND((D6*0.35*$G$21),0)</f>
        <v>5</v>
      </c>
      <c r="G6" s="3">
        <f t="shared" ref="G6:G14" si="4">ROUND((D6*0.05*$G$21),0)</f>
        <v>1</v>
      </c>
      <c r="H6" s="3">
        <f t="shared" ref="H6:H14" si="5">SUM(E6:G6)</f>
        <v>16</v>
      </c>
      <c r="I6" s="29">
        <f t="shared" ref="I6:I14" si="6">SUMIFS(AB:AB,AA:AA,B6)</f>
        <v>306</v>
      </c>
      <c r="J6" s="2">
        <f t="shared" ref="J6:J14" si="7">ROUNDUP((I6*$H$21),0)</f>
        <v>4</v>
      </c>
      <c r="K6" s="66">
        <f t="shared" ref="K6:K14" si="8">J6+H6</f>
        <v>20</v>
      </c>
      <c r="L6" s="85">
        <f t="shared" ref="L6:L14" si="9">ROUNDUP((D6*$G$21),0)</f>
        <v>16</v>
      </c>
      <c r="M6" s="85">
        <f t="shared" ref="M6:M14" si="10">ROUND((D6*0.6*$G$21),0)</f>
        <v>9</v>
      </c>
      <c r="N6" s="132">
        <f t="shared" ref="N6:N14" si="11">M6+F6+G6</f>
        <v>15</v>
      </c>
      <c r="O6" s="85"/>
      <c r="P6" s="130">
        <f t="shared" ref="P6:P14" si="12">L6-N6</f>
        <v>1</v>
      </c>
    </row>
    <row r="7" spans="1:31" x14ac:dyDescent="0.25">
      <c r="A7" s="52" t="s">
        <v>22</v>
      </c>
      <c r="B7" s="52" t="s">
        <v>265</v>
      </c>
      <c r="C7" s="29">
        <f t="shared" si="0"/>
        <v>1122</v>
      </c>
      <c r="D7" s="10">
        <f t="shared" si="1"/>
        <v>463</v>
      </c>
      <c r="E7" s="54">
        <f t="shared" si="2"/>
        <v>43</v>
      </c>
      <c r="F7" s="3">
        <f t="shared" si="3"/>
        <v>24</v>
      </c>
      <c r="G7" s="3">
        <f t="shared" si="4"/>
        <v>3</v>
      </c>
      <c r="H7" s="3">
        <f t="shared" si="5"/>
        <v>70</v>
      </c>
      <c r="I7" s="29">
        <f t="shared" si="6"/>
        <v>659</v>
      </c>
      <c r="J7" s="2">
        <f t="shared" si="7"/>
        <v>7</v>
      </c>
      <c r="K7" s="66">
        <f t="shared" si="8"/>
        <v>77</v>
      </c>
      <c r="L7" s="85">
        <f t="shared" si="9"/>
        <v>70</v>
      </c>
      <c r="M7" s="85">
        <f t="shared" si="10"/>
        <v>42</v>
      </c>
      <c r="N7" s="132">
        <f t="shared" si="11"/>
        <v>69</v>
      </c>
      <c r="O7" s="85"/>
      <c r="P7" s="130">
        <f t="shared" si="12"/>
        <v>1</v>
      </c>
    </row>
    <row r="8" spans="1:31" x14ac:dyDescent="0.25">
      <c r="A8" s="52" t="s">
        <v>22</v>
      </c>
      <c r="B8" s="52" t="s">
        <v>266</v>
      </c>
      <c r="C8" s="29">
        <f t="shared" si="0"/>
        <v>185</v>
      </c>
      <c r="D8" s="10">
        <f t="shared" si="1"/>
        <v>75</v>
      </c>
      <c r="E8" s="54">
        <f t="shared" si="2"/>
        <v>7</v>
      </c>
      <c r="F8" s="3">
        <f t="shared" si="3"/>
        <v>4</v>
      </c>
      <c r="G8" s="3">
        <f t="shared" si="4"/>
        <v>1</v>
      </c>
      <c r="H8" s="3">
        <f t="shared" si="5"/>
        <v>12</v>
      </c>
      <c r="I8" s="29">
        <f t="shared" si="6"/>
        <v>110</v>
      </c>
      <c r="J8" s="2">
        <f t="shared" si="7"/>
        <v>2</v>
      </c>
      <c r="K8" s="66">
        <f t="shared" si="8"/>
        <v>14</v>
      </c>
      <c r="L8" s="85">
        <f t="shared" si="9"/>
        <v>12</v>
      </c>
      <c r="M8" s="85">
        <f t="shared" si="10"/>
        <v>7</v>
      </c>
      <c r="N8" s="132">
        <f t="shared" si="11"/>
        <v>12</v>
      </c>
      <c r="O8" s="85"/>
      <c r="P8" s="130">
        <f t="shared" si="12"/>
        <v>0</v>
      </c>
    </row>
    <row r="9" spans="1:31" x14ac:dyDescent="0.25">
      <c r="A9" s="52" t="s">
        <v>22</v>
      </c>
      <c r="B9" s="52" t="s">
        <v>267</v>
      </c>
      <c r="C9" s="29">
        <f t="shared" si="0"/>
        <v>76</v>
      </c>
      <c r="D9" s="10">
        <f t="shared" si="1"/>
        <v>36</v>
      </c>
      <c r="E9" s="54">
        <f t="shared" si="2"/>
        <v>4</v>
      </c>
      <c r="F9" s="3">
        <f t="shared" si="3"/>
        <v>2</v>
      </c>
      <c r="G9" s="3">
        <f t="shared" si="4"/>
        <v>0</v>
      </c>
      <c r="H9" s="3">
        <f t="shared" si="5"/>
        <v>6</v>
      </c>
      <c r="I9" s="29">
        <f t="shared" si="6"/>
        <v>40</v>
      </c>
      <c r="J9" s="2">
        <f t="shared" si="7"/>
        <v>1</v>
      </c>
      <c r="K9" s="66">
        <f t="shared" si="8"/>
        <v>7</v>
      </c>
      <c r="L9" s="85">
        <f t="shared" si="9"/>
        <v>6</v>
      </c>
      <c r="M9" s="85">
        <f t="shared" si="10"/>
        <v>3</v>
      </c>
      <c r="N9" s="132">
        <f t="shared" si="11"/>
        <v>5</v>
      </c>
      <c r="O9" s="85"/>
      <c r="P9" s="130">
        <f t="shared" si="12"/>
        <v>1</v>
      </c>
    </row>
    <row r="10" spans="1:31" x14ac:dyDescent="0.25">
      <c r="A10" s="52" t="s">
        <v>22</v>
      </c>
      <c r="B10" s="52" t="s">
        <v>268</v>
      </c>
      <c r="C10" s="29">
        <f t="shared" si="0"/>
        <v>155</v>
      </c>
      <c r="D10" s="10">
        <f t="shared" si="1"/>
        <v>97</v>
      </c>
      <c r="E10" s="54">
        <f t="shared" si="2"/>
        <v>9</v>
      </c>
      <c r="F10" s="3">
        <f t="shared" si="3"/>
        <v>5</v>
      </c>
      <c r="G10" s="3">
        <f t="shared" si="4"/>
        <v>1</v>
      </c>
      <c r="H10" s="3">
        <f t="shared" si="5"/>
        <v>15</v>
      </c>
      <c r="I10" s="29">
        <f t="shared" si="6"/>
        <v>58</v>
      </c>
      <c r="J10" s="2">
        <f t="shared" si="7"/>
        <v>1</v>
      </c>
      <c r="K10" s="66">
        <f t="shared" si="8"/>
        <v>16</v>
      </c>
      <c r="L10" s="85">
        <f t="shared" si="9"/>
        <v>15</v>
      </c>
      <c r="M10" s="85">
        <f t="shared" si="10"/>
        <v>9</v>
      </c>
      <c r="N10" s="132">
        <f t="shared" si="11"/>
        <v>15</v>
      </c>
      <c r="O10" s="85"/>
      <c r="P10" s="130">
        <f t="shared" si="12"/>
        <v>0</v>
      </c>
    </row>
    <row r="11" spans="1:31" x14ac:dyDescent="0.25">
      <c r="A11" s="52" t="s">
        <v>22</v>
      </c>
      <c r="B11" s="52" t="s">
        <v>269</v>
      </c>
      <c r="C11" s="29">
        <f t="shared" si="0"/>
        <v>994</v>
      </c>
      <c r="D11" s="10">
        <f t="shared" si="1"/>
        <v>477</v>
      </c>
      <c r="E11" s="54">
        <f t="shared" si="2"/>
        <v>43</v>
      </c>
      <c r="F11" s="3">
        <f t="shared" si="3"/>
        <v>25</v>
      </c>
      <c r="G11" s="3">
        <f t="shared" si="4"/>
        <v>4</v>
      </c>
      <c r="H11" s="3">
        <f t="shared" si="5"/>
        <v>72</v>
      </c>
      <c r="I11" s="29">
        <f t="shared" si="6"/>
        <v>517</v>
      </c>
      <c r="J11" s="2">
        <f t="shared" si="7"/>
        <v>6</v>
      </c>
      <c r="K11" s="66">
        <f t="shared" si="8"/>
        <v>78</v>
      </c>
      <c r="L11" s="85">
        <f t="shared" si="9"/>
        <v>72</v>
      </c>
      <c r="M11" s="85">
        <f t="shared" si="10"/>
        <v>43</v>
      </c>
      <c r="N11" s="132">
        <f t="shared" si="11"/>
        <v>72</v>
      </c>
      <c r="O11" s="85"/>
      <c r="P11" s="130">
        <f t="shared" si="12"/>
        <v>0</v>
      </c>
    </row>
    <row r="12" spans="1:31" x14ac:dyDescent="0.25">
      <c r="A12" s="52" t="s">
        <v>22</v>
      </c>
      <c r="B12" s="52" t="s">
        <v>270</v>
      </c>
      <c r="C12" s="29">
        <f t="shared" si="0"/>
        <v>620</v>
      </c>
      <c r="D12" s="10">
        <f t="shared" si="1"/>
        <v>233</v>
      </c>
      <c r="E12" s="54">
        <f t="shared" si="2"/>
        <v>21</v>
      </c>
      <c r="F12" s="3">
        <f t="shared" si="3"/>
        <v>12</v>
      </c>
      <c r="G12" s="3">
        <f t="shared" si="4"/>
        <v>2</v>
      </c>
      <c r="H12" s="3">
        <f t="shared" si="5"/>
        <v>35</v>
      </c>
      <c r="I12" s="29">
        <f t="shared" si="6"/>
        <v>387</v>
      </c>
      <c r="J12" s="2">
        <f t="shared" si="7"/>
        <v>4</v>
      </c>
      <c r="K12" s="66">
        <f t="shared" si="8"/>
        <v>39</v>
      </c>
      <c r="L12" s="85">
        <f t="shared" si="9"/>
        <v>35</v>
      </c>
      <c r="M12" s="85">
        <f t="shared" si="10"/>
        <v>21</v>
      </c>
      <c r="N12" s="132">
        <f t="shared" si="11"/>
        <v>35</v>
      </c>
      <c r="O12" s="85"/>
      <c r="P12" s="130">
        <f t="shared" si="12"/>
        <v>0</v>
      </c>
    </row>
    <row r="13" spans="1:31" x14ac:dyDescent="0.25">
      <c r="A13" s="52" t="s">
        <v>22</v>
      </c>
      <c r="B13" s="52" t="s">
        <v>271</v>
      </c>
      <c r="C13" s="29">
        <f t="shared" si="0"/>
        <v>711</v>
      </c>
      <c r="D13" s="10">
        <f t="shared" si="1"/>
        <v>360</v>
      </c>
      <c r="E13" s="54">
        <f t="shared" si="2"/>
        <v>32</v>
      </c>
      <c r="F13" s="3">
        <f t="shared" si="3"/>
        <v>19</v>
      </c>
      <c r="G13" s="3">
        <f t="shared" si="4"/>
        <v>3</v>
      </c>
      <c r="H13" s="3">
        <f t="shared" si="5"/>
        <v>54</v>
      </c>
      <c r="I13" s="29">
        <f t="shared" si="6"/>
        <v>351</v>
      </c>
      <c r="J13" s="2">
        <f t="shared" si="7"/>
        <v>4</v>
      </c>
      <c r="K13" s="66">
        <f t="shared" si="8"/>
        <v>58</v>
      </c>
      <c r="L13" s="85">
        <f t="shared" si="9"/>
        <v>54</v>
      </c>
      <c r="M13" s="85">
        <f t="shared" si="10"/>
        <v>32</v>
      </c>
      <c r="N13" s="132">
        <f t="shared" si="11"/>
        <v>54</v>
      </c>
      <c r="O13" s="85"/>
      <c r="P13" s="130">
        <f t="shared" si="12"/>
        <v>0</v>
      </c>
    </row>
    <row r="14" spans="1:31" x14ac:dyDescent="0.25">
      <c r="A14" s="52" t="s">
        <v>22</v>
      </c>
      <c r="B14" s="52" t="s">
        <v>272</v>
      </c>
      <c r="C14" s="29">
        <f t="shared" si="0"/>
        <v>1277</v>
      </c>
      <c r="D14" s="10">
        <f t="shared" si="1"/>
        <v>753</v>
      </c>
      <c r="E14" s="54">
        <f t="shared" si="2"/>
        <v>67</v>
      </c>
      <c r="F14" s="3">
        <f t="shared" si="3"/>
        <v>40</v>
      </c>
      <c r="G14" s="3">
        <f t="shared" si="4"/>
        <v>6</v>
      </c>
      <c r="H14" s="3">
        <f t="shared" si="5"/>
        <v>113</v>
      </c>
      <c r="I14" s="29">
        <f t="shared" si="6"/>
        <v>524</v>
      </c>
      <c r="J14" s="2">
        <f t="shared" si="7"/>
        <v>6</v>
      </c>
      <c r="K14" s="66">
        <f t="shared" si="8"/>
        <v>119</v>
      </c>
      <c r="L14" s="85">
        <f t="shared" si="9"/>
        <v>113</v>
      </c>
      <c r="M14" s="85">
        <f t="shared" si="10"/>
        <v>68</v>
      </c>
      <c r="N14" s="132">
        <f t="shared" si="11"/>
        <v>114</v>
      </c>
      <c r="O14" s="85"/>
      <c r="P14" s="130">
        <f t="shared" si="12"/>
        <v>-1</v>
      </c>
    </row>
    <row r="15" spans="1:31" x14ac:dyDescent="0.25">
      <c r="A15" s="99"/>
      <c r="B15" s="100"/>
      <c r="C15" s="101"/>
      <c r="D15" s="101"/>
      <c r="E15" s="101"/>
      <c r="F15" s="101"/>
      <c r="G15" s="101"/>
      <c r="H15" s="102"/>
      <c r="I15" s="101"/>
      <c r="J15" s="101"/>
      <c r="K15" s="103"/>
      <c r="L15" s="133"/>
      <c r="M15" s="133"/>
      <c r="N15" s="134"/>
      <c r="O15" s="133"/>
    </row>
    <row r="16" spans="1:31" x14ac:dyDescent="0.25">
      <c r="A16" s="99"/>
      <c r="B16" s="100"/>
      <c r="C16" s="101"/>
      <c r="D16" s="101"/>
      <c r="E16" s="101"/>
      <c r="F16" s="101"/>
      <c r="G16" s="101"/>
      <c r="H16" s="102"/>
      <c r="I16" s="101"/>
      <c r="J16" s="101"/>
      <c r="K16" s="103"/>
      <c r="L16" s="133"/>
      <c r="M16" s="133"/>
      <c r="N16" s="134"/>
      <c r="O16" s="133"/>
    </row>
    <row r="17" spans="1:31" x14ac:dyDescent="0.25">
      <c r="A17" s="99"/>
      <c r="B17" s="100"/>
      <c r="C17" s="101"/>
      <c r="D17" s="101"/>
      <c r="E17" s="101"/>
      <c r="F17" s="101"/>
      <c r="G17" s="101"/>
      <c r="H17" s="102"/>
      <c r="I17" s="101"/>
      <c r="J17" s="101"/>
      <c r="K17" s="103"/>
      <c r="L17" s="133"/>
      <c r="M17" s="133"/>
      <c r="N17" s="134"/>
      <c r="O17" s="133"/>
    </row>
    <row r="18" spans="1:31" x14ac:dyDescent="0.25">
      <c r="A18" s="99"/>
      <c r="B18" s="100"/>
      <c r="C18" s="101"/>
      <c r="D18" s="101"/>
      <c r="E18" s="101"/>
      <c r="F18" s="101"/>
      <c r="G18" s="101"/>
      <c r="H18" s="102"/>
      <c r="I18" s="101"/>
      <c r="J18" s="101"/>
      <c r="K18" s="103"/>
      <c r="L18" s="133"/>
      <c r="M18" s="133"/>
      <c r="N18" s="134"/>
      <c r="O18" s="133"/>
    </row>
    <row r="19" spans="1:31" x14ac:dyDescent="0.25">
      <c r="A19" s="58"/>
      <c r="B19" s="88"/>
      <c r="C19" s="28"/>
      <c r="D19" s="8"/>
      <c r="E19" s="8"/>
      <c r="F19" s="8"/>
      <c r="G19" s="8"/>
      <c r="H19" s="8"/>
      <c r="I19" s="8"/>
      <c r="J19" s="8"/>
      <c r="K19" s="8"/>
      <c r="L19" s="85"/>
      <c r="M19" s="85"/>
      <c r="N19" s="85"/>
      <c r="AA19" s="83" t="s">
        <v>178</v>
      </c>
      <c r="AB19" s="83">
        <v>453</v>
      </c>
      <c r="AD19" s="76" t="s">
        <v>179</v>
      </c>
      <c r="AE19" s="76">
        <v>719</v>
      </c>
    </row>
    <row r="20" spans="1:31" x14ac:dyDescent="0.25">
      <c r="A20" s="147" t="s">
        <v>53</v>
      </c>
      <c r="B20" s="94"/>
      <c r="C20" s="64"/>
      <c r="G20" s="32" t="s">
        <v>54</v>
      </c>
      <c r="H20" s="32" t="s">
        <v>55</v>
      </c>
      <c r="K20" s="8"/>
      <c r="L20" s="85"/>
      <c r="M20" s="85"/>
      <c r="N20" s="85"/>
      <c r="AA20" s="83" t="s">
        <v>179</v>
      </c>
      <c r="AB20" s="83">
        <v>338</v>
      </c>
      <c r="AD20" s="76" t="s">
        <v>180</v>
      </c>
      <c r="AE20" s="76">
        <v>476</v>
      </c>
    </row>
    <row r="21" spans="1:31" x14ac:dyDescent="0.25">
      <c r="A21" s="147"/>
      <c r="B21" s="94"/>
      <c r="C21" s="64"/>
      <c r="D21" s="64"/>
      <c r="E21" s="18"/>
      <c r="F21" s="31" t="s">
        <v>52</v>
      </c>
      <c r="G21" s="30">
        <v>0.15</v>
      </c>
      <c r="H21" s="33">
        <v>0.01</v>
      </c>
      <c r="K21" s="8"/>
      <c r="L21" s="85"/>
      <c r="M21" s="85"/>
      <c r="N21" s="85"/>
      <c r="AA21" s="83" t="s">
        <v>180</v>
      </c>
      <c r="AB21" s="83">
        <v>345</v>
      </c>
      <c r="AD21" s="76" t="s">
        <v>181</v>
      </c>
      <c r="AE21" s="76">
        <v>31</v>
      </c>
    </row>
    <row r="22" spans="1:31" x14ac:dyDescent="0.25">
      <c r="AA22" s="83" t="s">
        <v>181</v>
      </c>
      <c r="AB22" s="83">
        <v>41</v>
      </c>
      <c r="AD22" s="76" t="s">
        <v>182</v>
      </c>
      <c r="AE22" s="76">
        <v>51</v>
      </c>
    </row>
    <row r="23" spans="1:31" ht="15.75" x14ac:dyDescent="0.25">
      <c r="Q23" s="168" t="s">
        <v>118</v>
      </c>
      <c r="R23" s="168"/>
      <c r="S23" s="168"/>
      <c r="T23" s="168"/>
      <c r="U23" s="168"/>
      <c r="V23" s="168"/>
      <c r="W23" s="168"/>
      <c r="X23" s="168"/>
      <c r="Y23" s="168"/>
      <c r="Z23" s="168"/>
      <c r="AA23" s="83" t="s">
        <v>182</v>
      </c>
      <c r="AB23" s="83">
        <v>39</v>
      </c>
      <c r="AD23" s="76" t="s">
        <v>183</v>
      </c>
      <c r="AE23" s="76">
        <v>25</v>
      </c>
    </row>
    <row r="24" spans="1:31" x14ac:dyDescent="0.25">
      <c r="AA24" s="83" t="s">
        <v>183</v>
      </c>
      <c r="AB24" s="83">
        <v>73</v>
      </c>
      <c r="AD24" s="76" t="s">
        <v>184</v>
      </c>
      <c r="AE24" s="76">
        <v>35</v>
      </c>
    </row>
    <row r="25" spans="1:31" x14ac:dyDescent="0.25">
      <c r="AA25" s="83" t="s">
        <v>184</v>
      </c>
      <c r="AB25" s="83">
        <v>104</v>
      </c>
      <c r="AD25" s="76" t="s">
        <v>185</v>
      </c>
      <c r="AE25" s="76">
        <v>36</v>
      </c>
    </row>
    <row r="26" spans="1:31" x14ac:dyDescent="0.25">
      <c r="AA26" s="83" t="s">
        <v>185</v>
      </c>
      <c r="AB26" s="83">
        <v>92</v>
      </c>
      <c r="AD26" s="76" t="s">
        <v>186</v>
      </c>
      <c r="AE26" s="76">
        <v>33</v>
      </c>
    </row>
    <row r="27" spans="1:31" x14ac:dyDescent="0.25">
      <c r="AA27" s="83" t="s">
        <v>186</v>
      </c>
      <c r="AB27" s="83">
        <v>97</v>
      </c>
      <c r="AD27" s="76" t="s">
        <v>187</v>
      </c>
      <c r="AE27" s="76">
        <v>139</v>
      </c>
    </row>
    <row r="28" spans="1:31" x14ac:dyDescent="0.25">
      <c r="AA28" s="83" t="s">
        <v>187</v>
      </c>
      <c r="AB28" s="83">
        <v>167</v>
      </c>
      <c r="AD28" s="76" t="s">
        <v>7</v>
      </c>
      <c r="AE28" s="76">
        <v>349</v>
      </c>
    </row>
    <row r="29" spans="1:31" x14ac:dyDescent="0.25">
      <c r="AA29" s="83" t="s">
        <v>7</v>
      </c>
      <c r="AB29" s="83">
        <v>607</v>
      </c>
      <c r="AD29" s="76" t="s">
        <v>188</v>
      </c>
      <c r="AE29" s="76">
        <v>118</v>
      </c>
    </row>
    <row r="30" spans="1:31" x14ac:dyDescent="0.25">
      <c r="AA30" s="83" t="s">
        <v>188</v>
      </c>
      <c r="AB30" s="83">
        <v>153</v>
      </c>
      <c r="AD30" s="76" t="s">
        <v>189</v>
      </c>
      <c r="AE30" s="76">
        <v>212</v>
      </c>
    </row>
    <row r="31" spans="1:31" x14ac:dyDescent="0.25">
      <c r="AA31" s="83" t="s">
        <v>189</v>
      </c>
      <c r="AB31" s="83">
        <v>418</v>
      </c>
      <c r="AD31" s="76" t="s">
        <v>190</v>
      </c>
      <c r="AE31" s="76">
        <v>19</v>
      </c>
    </row>
    <row r="32" spans="1:31" x14ac:dyDescent="0.25">
      <c r="AA32" s="83" t="s">
        <v>190</v>
      </c>
      <c r="AB32" s="83">
        <v>36</v>
      </c>
      <c r="AD32" s="76" t="s">
        <v>8</v>
      </c>
      <c r="AE32" s="76">
        <v>995</v>
      </c>
    </row>
    <row r="33" spans="27:31" x14ac:dyDescent="0.25">
      <c r="AA33" s="83" t="s">
        <v>8</v>
      </c>
      <c r="AB33" s="83">
        <v>3444</v>
      </c>
      <c r="AD33" s="76" t="s">
        <v>191</v>
      </c>
      <c r="AE33" s="76">
        <v>174</v>
      </c>
    </row>
    <row r="34" spans="27:31" x14ac:dyDescent="0.25">
      <c r="AA34" s="83" t="s">
        <v>191</v>
      </c>
      <c r="AB34" s="83">
        <v>341</v>
      </c>
      <c r="AD34" s="76" t="s">
        <v>192</v>
      </c>
      <c r="AE34" s="76">
        <v>151</v>
      </c>
    </row>
    <row r="35" spans="27:31" x14ac:dyDescent="0.25">
      <c r="AA35" s="83" t="s">
        <v>192</v>
      </c>
      <c r="AB35" s="83">
        <v>774</v>
      </c>
      <c r="AD35" s="76" t="s">
        <v>193</v>
      </c>
      <c r="AE35" s="76">
        <v>239</v>
      </c>
    </row>
    <row r="36" spans="27:31" x14ac:dyDescent="0.25">
      <c r="AA36" s="83" t="s">
        <v>193</v>
      </c>
      <c r="AB36" s="83">
        <v>480</v>
      </c>
      <c r="AD36" s="76" t="s">
        <v>194</v>
      </c>
      <c r="AE36" s="76">
        <v>150</v>
      </c>
    </row>
    <row r="37" spans="27:31" x14ac:dyDescent="0.25">
      <c r="AA37" s="83" t="s">
        <v>194</v>
      </c>
      <c r="AB37" s="83">
        <v>1018</v>
      </c>
      <c r="AD37" s="76" t="s">
        <v>195</v>
      </c>
      <c r="AE37" s="76">
        <v>40</v>
      </c>
    </row>
    <row r="38" spans="27:31" x14ac:dyDescent="0.25">
      <c r="AA38" s="83" t="s">
        <v>195</v>
      </c>
      <c r="AB38" s="83">
        <v>49</v>
      </c>
      <c r="AD38" s="76" t="s">
        <v>196</v>
      </c>
      <c r="AE38" s="76">
        <v>12</v>
      </c>
    </row>
    <row r="39" spans="27:31" x14ac:dyDescent="0.25">
      <c r="AA39" s="83" t="s">
        <v>196</v>
      </c>
      <c r="AB39" s="83">
        <v>16</v>
      </c>
      <c r="AD39" s="76" t="s">
        <v>197</v>
      </c>
      <c r="AE39" s="76">
        <v>54</v>
      </c>
    </row>
    <row r="40" spans="27:31" x14ac:dyDescent="0.25">
      <c r="AA40" s="83" t="s">
        <v>197</v>
      </c>
      <c r="AB40" s="83">
        <v>39</v>
      </c>
      <c r="AD40" s="76" t="s">
        <v>198</v>
      </c>
      <c r="AE40" s="76">
        <v>102</v>
      </c>
    </row>
    <row r="41" spans="27:31" x14ac:dyDescent="0.25">
      <c r="AA41" s="83" t="s">
        <v>198</v>
      </c>
      <c r="AB41" s="83">
        <v>276</v>
      </c>
      <c r="AD41" s="76" t="s">
        <v>199</v>
      </c>
      <c r="AE41" s="76">
        <v>58</v>
      </c>
    </row>
    <row r="42" spans="27:31" x14ac:dyDescent="0.25">
      <c r="AA42" s="83" t="s">
        <v>199</v>
      </c>
      <c r="AB42" s="83">
        <v>411</v>
      </c>
      <c r="AD42" s="76" t="s">
        <v>200</v>
      </c>
      <c r="AE42" s="76">
        <v>15</v>
      </c>
    </row>
    <row r="43" spans="27:31" x14ac:dyDescent="0.25">
      <c r="AA43" s="83" t="s">
        <v>200</v>
      </c>
      <c r="AB43" s="83">
        <v>40</v>
      </c>
      <c r="AD43" s="76" t="s">
        <v>9</v>
      </c>
      <c r="AE43" s="76">
        <v>61</v>
      </c>
    </row>
    <row r="44" spans="27:31" x14ac:dyDescent="0.25">
      <c r="AA44" s="83" t="s">
        <v>9</v>
      </c>
      <c r="AB44" s="83">
        <v>419</v>
      </c>
      <c r="AD44" s="76" t="s">
        <v>201</v>
      </c>
      <c r="AE44" s="76">
        <v>14</v>
      </c>
    </row>
    <row r="45" spans="27:31" x14ac:dyDescent="0.25">
      <c r="AA45" s="83" t="s">
        <v>201</v>
      </c>
      <c r="AB45" s="83">
        <v>41</v>
      </c>
      <c r="AD45" s="76" t="s">
        <v>202</v>
      </c>
      <c r="AE45" s="76">
        <v>18</v>
      </c>
    </row>
    <row r="46" spans="27:31" x14ac:dyDescent="0.25">
      <c r="AA46" s="83" t="s">
        <v>202</v>
      </c>
      <c r="AB46" s="83">
        <v>95</v>
      </c>
      <c r="AD46" s="76" t="s">
        <v>203</v>
      </c>
      <c r="AE46" s="76">
        <v>11</v>
      </c>
    </row>
    <row r="47" spans="27:31" x14ac:dyDescent="0.25">
      <c r="AA47" s="83" t="s">
        <v>203</v>
      </c>
      <c r="AB47" s="83">
        <v>97</v>
      </c>
      <c r="AD47" s="76" t="s">
        <v>204</v>
      </c>
      <c r="AE47" s="76">
        <v>14</v>
      </c>
    </row>
    <row r="48" spans="27:31" x14ac:dyDescent="0.25">
      <c r="AA48" s="83" t="s">
        <v>204</v>
      </c>
      <c r="AB48" s="83">
        <v>133</v>
      </c>
      <c r="AD48" s="76" t="s">
        <v>273</v>
      </c>
      <c r="AE48" s="76">
        <v>4</v>
      </c>
    </row>
    <row r="49" spans="27:31" x14ac:dyDescent="0.25">
      <c r="AA49" s="83" t="s">
        <v>273</v>
      </c>
      <c r="AB49" s="83">
        <v>53</v>
      </c>
      <c r="AD49" s="76" t="s">
        <v>10</v>
      </c>
      <c r="AE49" s="76">
        <v>4762</v>
      </c>
    </row>
    <row r="50" spans="27:31" x14ac:dyDescent="0.25">
      <c r="AA50" s="83" t="s">
        <v>10</v>
      </c>
      <c r="AB50" s="83">
        <v>3636</v>
      </c>
      <c r="AD50" s="76" t="s">
        <v>205</v>
      </c>
      <c r="AE50" s="76">
        <v>616</v>
      </c>
    </row>
    <row r="51" spans="27:31" x14ac:dyDescent="0.25">
      <c r="AA51" s="83" t="s">
        <v>205</v>
      </c>
      <c r="AB51" s="83">
        <v>261</v>
      </c>
      <c r="AD51" s="76" t="s">
        <v>206</v>
      </c>
      <c r="AE51" s="76">
        <v>139</v>
      </c>
    </row>
    <row r="52" spans="27:31" x14ac:dyDescent="0.25">
      <c r="AA52" s="83" t="s">
        <v>206</v>
      </c>
      <c r="AB52" s="83">
        <v>399</v>
      </c>
      <c r="AD52" s="76" t="s">
        <v>207</v>
      </c>
      <c r="AE52" s="76">
        <v>203</v>
      </c>
    </row>
    <row r="53" spans="27:31" x14ac:dyDescent="0.25">
      <c r="AA53" s="83" t="s">
        <v>207</v>
      </c>
      <c r="AB53" s="83">
        <v>728</v>
      </c>
      <c r="AD53" s="76" t="s">
        <v>208</v>
      </c>
      <c r="AE53" s="76">
        <v>73</v>
      </c>
    </row>
    <row r="54" spans="27:31" x14ac:dyDescent="0.25">
      <c r="AA54" s="83" t="s">
        <v>208</v>
      </c>
      <c r="AB54" s="83">
        <v>192</v>
      </c>
      <c r="AD54" s="76" t="s">
        <v>209</v>
      </c>
      <c r="AE54" s="76">
        <v>468</v>
      </c>
    </row>
    <row r="55" spans="27:31" x14ac:dyDescent="0.25">
      <c r="AA55" s="83" t="s">
        <v>209</v>
      </c>
      <c r="AB55" s="83">
        <v>802</v>
      </c>
      <c r="AD55" s="76" t="s">
        <v>210</v>
      </c>
      <c r="AE55" s="76">
        <v>1289</v>
      </c>
    </row>
    <row r="56" spans="27:31" x14ac:dyDescent="0.25">
      <c r="AA56" s="83" t="s">
        <v>210</v>
      </c>
      <c r="AB56" s="83">
        <v>611</v>
      </c>
      <c r="AD56" s="76" t="s">
        <v>211</v>
      </c>
      <c r="AE56" s="76">
        <v>1835</v>
      </c>
    </row>
    <row r="57" spans="27:31" x14ac:dyDescent="0.25">
      <c r="AA57" s="83" t="s">
        <v>211</v>
      </c>
      <c r="AB57" s="83">
        <v>453</v>
      </c>
      <c r="AD57" s="76" t="s">
        <v>212</v>
      </c>
      <c r="AE57" s="76">
        <v>139</v>
      </c>
    </row>
    <row r="58" spans="27:31" x14ac:dyDescent="0.25">
      <c r="AA58" s="83" t="s">
        <v>212</v>
      </c>
      <c r="AB58" s="83">
        <v>190</v>
      </c>
      <c r="AD58" s="76" t="s">
        <v>11</v>
      </c>
      <c r="AE58" s="76">
        <v>258</v>
      </c>
    </row>
    <row r="59" spans="27:31" x14ac:dyDescent="0.25">
      <c r="AA59" s="83" t="s">
        <v>11</v>
      </c>
      <c r="AB59" s="83">
        <v>967</v>
      </c>
      <c r="AD59" s="76" t="s">
        <v>213</v>
      </c>
      <c r="AE59" s="76">
        <v>80</v>
      </c>
    </row>
    <row r="60" spans="27:31" x14ac:dyDescent="0.25">
      <c r="AA60" s="83" t="s">
        <v>213</v>
      </c>
      <c r="AB60" s="83">
        <v>212</v>
      </c>
      <c r="AD60" s="76" t="s">
        <v>214</v>
      </c>
      <c r="AE60" s="76">
        <v>35</v>
      </c>
    </row>
    <row r="61" spans="27:31" x14ac:dyDescent="0.25">
      <c r="AA61" s="83" t="s">
        <v>214</v>
      </c>
      <c r="AB61" s="83">
        <v>162</v>
      </c>
      <c r="AD61" s="76" t="s">
        <v>215</v>
      </c>
      <c r="AE61" s="76">
        <v>108</v>
      </c>
    </row>
    <row r="62" spans="27:31" x14ac:dyDescent="0.25">
      <c r="AA62" s="83" t="s">
        <v>215</v>
      </c>
      <c r="AB62" s="83">
        <v>318</v>
      </c>
      <c r="AD62" s="76" t="s">
        <v>216</v>
      </c>
      <c r="AE62" s="76">
        <v>18</v>
      </c>
    </row>
    <row r="63" spans="27:31" x14ac:dyDescent="0.25">
      <c r="AA63" s="83" t="s">
        <v>216</v>
      </c>
      <c r="AB63" s="83">
        <v>93</v>
      </c>
      <c r="AD63" s="76" t="s">
        <v>217</v>
      </c>
      <c r="AE63" s="76">
        <v>17</v>
      </c>
    </row>
    <row r="64" spans="27:31" x14ac:dyDescent="0.25">
      <c r="AA64" s="83" t="s">
        <v>217</v>
      </c>
      <c r="AB64" s="83">
        <v>182</v>
      </c>
      <c r="AD64" s="76" t="s">
        <v>12</v>
      </c>
      <c r="AE64" s="76">
        <v>184</v>
      </c>
    </row>
    <row r="65" spans="27:31" x14ac:dyDescent="0.25">
      <c r="AA65" s="83" t="s">
        <v>12</v>
      </c>
      <c r="AB65" s="83">
        <v>1014</v>
      </c>
      <c r="AD65" s="76" t="s">
        <v>218</v>
      </c>
      <c r="AE65" s="76">
        <v>15</v>
      </c>
    </row>
    <row r="66" spans="27:31" x14ac:dyDescent="0.25">
      <c r="AA66" s="83" t="s">
        <v>218</v>
      </c>
      <c r="AB66" s="83">
        <v>108</v>
      </c>
      <c r="AD66" s="76" t="s">
        <v>219</v>
      </c>
      <c r="AE66" s="76">
        <v>67</v>
      </c>
    </row>
    <row r="67" spans="27:31" x14ac:dyDescent="0.25">
      <c r="AA67" s="83" t="s">
        <v>219</v>
      </c>
      <c r="AB67" s="83">
        <v>215</v>
      </c>
      <c r="AD67" s="76" t="s">
        <v>220</v>
      </c>
      <c r="AE67" s="76">
        <v>88</v>
      </c>
    </row>
    <row r="68" spans="27:31" x14ac:dyDescent="0.25">
      <c r="AA68" s="83" t="s">
        <v>220</v>
      </c>
      <c r="AB68" s="83">
        <v>570</v>
      </c>
      <c r="AD68" s="76" t="s">
        <v>221</v>
      </c>
      <c r="AE68" s="76">
        <v>14</v>
      </c>
    </row>
    <row r="69" spans="27:31" x14ac:dyDescent="0.25">
      <c r="AA69" s="83" t="s">
        <v>221</v>
      </c>
      <c r="AB69" s="83">
        <v>121</v>
      </c>
      <c r="AD69" s="76" t="s">
        <v>13</v>
      </c>
      <c r="AE69" s="76">
        <v>4007</v>
      </c>
    </row>
    <row r="70" spans="27:31" x14ac:dyDescent="0.25">
      <c r="AA70" s="83" t="s">
        <v>13</v>
      </c>
      <c r="AB70" s="83">
        <v>4689</v>
      </c>
      <c r="AD70" s="76" t="s">
        <v>275</v>
      </c>
      <c r="AE70" s="76">
        <v>2</v>
      </c>
    </row>
    <row r="71" spans="27:31" x14ac:dyDescent="0.25">
      <c r="AA71" s="83" t="s">
        <v>275</v>
      </c>
      <c r="AB71" s="83">
        <v>8</v>
      </c>
      <c r="AD71" s="76" t="s">
        <v>222</v>
      </c>
      <c r="AE71" s="76">
        <v>534</v>
      </c>
    </row>
    <row r="72" spans="27:31" x14ac:dyDescent="0.25">
      <c r="AA72" s="83" t="s">
        <v>222</v>
      </c>
      <c r="AB72" s="83">
        <v>638</v>
      </c>
      <c r="AD72" s="76" t="s">
        <v>223</v>
      </c>
      <c r="AE72" s="76">
        <v>407</v>
      </c>
    </row>
    <row r="73" spans="27:31" x14ac:dyDescent="0.25">
      <c r="AA73" s="83" t="s">
        <v>223</v>
      </c>
      <c r="AB73" s="83">
        <v>862</v>
      </c>
      <c r="AD73" s="76" t="s">
        <v>224</v>
      </c>
      <c r="AE73" s="76">
        <v>408</v>
      </c>
    </row>
    <row r="74" spans="27:31" x14ac:dyDescent="0.25">
      <c r="AA74" s="83" t="s">
        <v>224</v>
      </c>
      <c r="AB74" s="83">
        <v>271</v>
      </c>
      <c r="AD74" s="76" t="s">
        <v>225</v>
      </c>
      <c r="AE74" s="76">
        <v>47</v>
      </c>
    </row>
    <row r="75" spans="27:31" x14ac:dyDescent="0.25">
      <c r="AA75" s="83" t="s">
        <v>225</v>
      </c>
      <c r="AB75" s="83">
        <v>128</v>
      </c>
      <c r="AD75" s="76" t="s">
        <v>226</v>
      </c>
      <c r="AE75" s="76">
        <v>93</v>
      </c>
    </row>
    <row r="76" spans="27:31" x14ac:dyDescent="0.25">
      <c r="AA76" s="83" t="s">
        <v>226</v>
      </c>
      <c r="AB76" s="83">
        <v>267</v>
      </c>
      <c r="AD76" s="76" t="s">
        <v>227</v>
      </c>
      <c r="AE76" s="76">
        <v>92</v>
      </c>
    </row>
    <row r="77" spans="27:31" x14ac:dyDescent="0.25">
      <c r="AA77" s="83" t="s">
        <v>227</v>
      </c>
      <c r="AB77" s="83">
        <v>96</v>
      </c>
      <c r="AD77" s="76" t="s">
        <v>228</v>
      </c>
      <c r="AE77" s="76">
        <v>25</v>
      </c>
    </row>
    <row r="78" spans="27:31" x14ac:dyDescent="0.25">
      <c r="AA78" s="83" t="s">
        <v>228</v>
      </c>
      <c r="AB78" s="83">
        <v>214</v>
      </c>
      <c r="AD78" s="76" t="s">
        <v>229</v>
      </c>
      <c r="AE78" s="76">
        <v>1831</v>
      </c>
    </row>
    <row r="79" spans="27:31" x14ac:dyDescent="0.25">
      <c r="AA79" s="83" t="s">
        <v>229</v>
      </c>
      <c r="AB79" s="83">
        <v>1364</v>
      </c>
      <c r="AD79" s="76" t="s">
        <v>230</v>
      </c>
      <c r="AE79" s="76">
        <v>226</v>
      </c>
    </row>
    <row r="80" spans="27:31" x14ac:dyDescent="0.25">
      <c r="AA80" s="83" t="s">
        <v>230</v>
      </c>
      <c r="AB80" s="83">
        <v>227</v>
      </c>
      <c r="AD80" s="76" t="s">
        <v>231</v>
      </c>
      <c r="AE80" s="76">
        <v>183</v>
      </c>
    </row>
    <row r="81" spans="27:31" x14ac:dyDescent="0.25">
      <c r="AA81" s="83" t="s">
        <v>231</v>
      </c>
      <c r="AB81" s="83">
        <v>307</v>
      </c>
      <c r="AD81" s="76" t="s">
        <v>232</v>
      </c>
      <c r="AE81" s="76">
        <v>159</v>
      </c>
    </row>
    <row r="82" spans="27:31" x14ac:dyDescent="0.25">
      <c r="AA82" s="83" t="s">
        <v>232</v>
      </c>
      <c r="AB82" s="83">
        <v>307</v>
      </c>
      <c r="AD82" s="76" t="s">
        <v>14</v>
      </c>
      <c r="AE82" s="76">
        <v>1079</v>
      </c>
    </row>
    <row r="83" spans="27:31" x14ac:dyDescent="0.25">
      <c r="AA83" s="83" t="s">
        <v>14</v>
      </c>
      <c r="AB83" s="83">
        <v>1817</v>
      </c>
      <c r="AD83" s="76" t="s">
        <v>233</v>
      </c>
      <c r="AE83" s="76">
        <v>23</v>
      </c>
    </row>
    <row r="84" spans="27:31" x14ac:dyDescent="0.25">
      <c r="AA84" s="83" t="s">
        <v>233</v>
      </c>
      <c r="AB84" s="83">
        <v>102</v>
      </c>
      <c r="AD84" s="76" t="s">
        <v>234</v>
      </c>
      <c r="AE84" s="76">
        <v>317</v>
      </c>
    </row>
    <row r="85" spans="27:31" x14ac:dyDescent="0.25">
      <c r="AA85" s="83" t="s">
        <v>234</v>
      </c>
      <c r="AB85" s="83">
        <v>298</v>
      </c>
      <c r="AD85" s="76" t="s">
        <v>235</v>
      </c>
      <c r="AE85" s="76">
        <v>11</v>
      </c>
    </row>
    <row r="86" spans="27:31" x14ac:dyDescent="0.25">
      <c r="AA86" s="83" t="s">
        <v>235</v>
      </c>
      <c r="AB86" s="83">
        <v>30</v>
      </c>
      <c r="AD86" s="76" t="s">
        <v>236</v>
      </c>
      <c r="AE86" s="76">
        <v>474</v>
      </c>
    </row>
    <row r="87" spans="27:31" x14ac:dyDescent="0.25">
      <c r="AA87" s="83" t="s">
        <v>236</v>
      </c>
      <c r="AB87" s="83">
        <v>511</v>
      </c>
      <c r="AD87" s="76" t="s">
        <v>237</v>
      </c>
      <c r="AE87" s="76">
        <v>221</v>
      </c>
    </row>
    <row r="88" spans="27:31" x14ac:dyDescent="0.25">
      <c r="AA88" s="83" t="s">
        <v>237</v>
      </c>
      <c r="AB88" s="83">
        <v>640</v>
      </c>
      <c r="AD88" s="76" t="s">
        <v>238</v>
      </c>
      <c r="AE88" s="76">
        <v>33</v>
      </c>
    </row>
    <row r="89" spans="27:31" x14ac:dyDescent="0.25">
      <c r="AA89" s="83" t="s">
        <v>238</v>
      </c>
      <c r="AB89" s="83">
        <v>236</v>
      </c>
      <c r="AD89" s="76" t="s">
        <v>15</v>
      </c>
      <c r="AE89" s="76">
        <v>1447</v>
      </c>
    </row>
    <row r="90" spans="27:31" x14ac:dyDescent="0.25">
      <c r="AA90" s="83" t="s">
        <v>15</v>
      </c>
      <c r="AB90" s="83">
        <v>5723</v>
      </c>
      <c r="AD90" s="76" t="s">
        <v>239</v>
      </c>
      <c r="AE90" s="76">
        <v>279</v>
      </c>
    </row>
    <row r="91" spans="27:31" x14ac:dyDescent="0.25">
      <c r="AA91" s="83" t="s">
        <v>239</v>
      </c>
      <c r="AB91" s="83">
        <v>1392</v>
      </c>
      <c r="AD91" s="76" t="s">
        <v>240</v>
      </c>
      <c r="AE91" s="76">
        <v>153</v>
      </c>
    </row>
    <row r="92" spans="27:31" x14ac:dyDescent="0.25">
      <c r="AA92" s="83" t="s">
        <v>240</v>
      </c>
      <c r="AB92" s="83">
        <v>1267</v>
      </c>
      <c r="AD92" s="76" t="s">
        <v>241</v>
      </c>
      <c r="AE92" s="76">
        <v>416</v>
      </c>
    </row>
    <row r="93" spans="27:31" x14ac:dyDescent="0.25">
      <c r="AA93" s="83" t="s">
        <v>241</v>
      </c>
      <c r="AB93" s="83">
        <v>1329</v>
      </c>
      <c r="AD93" s="76" t="s">
        <v>242</v>
      </c>
      <c r="AE93" s="76">
        <v>189</v>
      </c>
    </row>
    <row r="94" spans="27:31" x14ac:dyDescent="0.25">
      <c r="AA94" s="83" t="s">
        <v>242</v>
      </c>
      <c r="AB94" s="83">
        <v>267</v>
      </c>
      <c r="AD94" s="76" t="s">
        <v>243</v>
      </c>
      <c r="AE94" s="76">
        <v>245</v>
      </c>
    </row>
    <row r="95" spans="27:31" x14ac:dyDescent="0.25">
      <c r="AA95" s="83" t="s">
        <v>243</v>
      </c>
      <c r="AB95" s="83">
        <v>808</v>
      </c>
      <c r="AD95" s="76" t="s">
        <v>244</v>
      </c>
      <c r="AE95" s="76">
        <v>31</v>
      </c>
    </row>
    <row r="96" spans="27:31" x14ac:dyDescent="0.25">
      <c r="AA96" s="83" t="s">
        <v>244</v>
      </c>
      <c r="AB96" s="83">
        <v>77</v>
      </c>
      <c r="AD96" s="76" t="s">
        <v>245</v>
      </c>
      <c r="AE96" s="76">
        <v>12</v>
      </c>
    </row>
    <row r="97" spans="27:31" x14ac:dyDescent="0.25">
      <c r="AA97" s="83" t="s">
        <v>245</v>
      </c>
      <c r="AB97" s="83">
        <v>97</v>
      </c>
      <c r="AD97" s="76" t="s">
        <v>246</v>
      </c>
      <c r="AE97" s="76">
        <v>122</v>
      </c>
    </row>
    <row r="98" spans="27:31" x14ac:dyDescent="0.25">
      <c r="AA98" s="83" t="s">
        <v>246</v>
      </c>
      <c r="AB98" s="83">
        <v>486</v>
      </c>
      <c r="AD98" s="76" t="s">
        <v>16</v>
      </c>
      <c r="AE98" s="76">
        <v>2107</v>
      </c>
    </row>
    <row r="99" spans="27:31" x14ac:dyDescent="0.25">
      <c r="AA99" s="83" t="s">
        <v>16</v>
      </c>
      <c r="AB99" s="83">
        <v>6251</v>
      </c>
      <c r="AD99" s="76" t="s">
        <v>247</v>
      </c>
      <c r="AE99" s="76">
        <v>49</v>
      </c>
    </row>
    <row r="100" spans="27:31" x14ac:dyDescent="0.25">
      <c r="AA100" s="83" t="s">
        <v>247</v>
      </c>
      <c r="AB100" s="83">
        <v>282</v>
      </c>
      <c r="AD100" s="76" t="s">
        <v>248</v>
      </c>
      <c r="AE100" s="76">
        <v>52</v>
      </c>
    </row>
    <row r="101" spans="27:31" x14ac:dyDescent="0.25">
      <c r="AA101" s="83" t="s">
        <v>248</v>
      </c>
      <c r="AB101" s="83">
        <v>124</v>
      </c>
      <c r="AD101" s="76" t="s">
        <v>249</v>
      </c>
      <c r="AE101" s="76">
        <v>203</v>
      </c>
    </row>
    <row r="102" spans="27:31" x14ac:dyDescent="0.25">
      <c r="AA102" s="83" t="s">
        <v>249</v>
      </c>
      <c r="AB102" s="83">
        <v>407</v>
      </c>
      <c r="AD102" s="76" t="s">
        <v>250</v>
      </c>
      <c r="AE102" s="76">
        <v>284</v>
      </c>
    </row>
    <row r="103" spans="27:31" x14ac:dyDescent="0.25">
      <c r="AA103" s="83" t="s">
        <v>250</v>
      </c>
      <c r="AB103" s="83">
        <v>947</v>
      </c>
      <c r="AD103" s="76" t="s">
        <v>251</v>
      </c>
      <c r="AE103" s="76">
        <v>231</v>
      </c>
    </row>
    <row r="104" spans="27:31" x14ac:dyDescent="0.25">
      <c r="AA104" s="83" t="s">
        <v>251</v>
      </c>
      <c r="AB104" s="83">
        <v>1363</v>
      </c>
      <c r="AD104" s="76" t="s">
        <v>252</v>
      </c>
      <c r="AE104" s="76">
        <v>483</v>
      </c>
    </row>
    <row r="105" spans="27:31" x14ac:dyDescent="0.25">
      <c r="AA105" s="83" t="s">
        <v>252</v>
      </c>
      <c r="AB105" s="83">
        <v>1708</v>
      </c>
      <c r="AD105" s="76" t="s">
        <v>253</v>
      </c>
      <c r="AE105" s="76">
        <v>547</v>
      </c>
    </row>
    <row r="106" spans="27:31" x14ac:dyDescent="0.25">
      <c r="AA106" s="83" t="s">
        <v>253</v>
      </c>
      <c r="AB106" s="83">
        <v>750</v>
      </c>
      <c r="AD106" s="76" t="s">
        <v>254</v>
      </c>
      <c r="AE106" s="76">
        <v>239</v>
      </c>
    </row>
    <row r="107" spans="27:31" x14ac:dyDescent="0.25">
      <c r="AA107" s="83" t="s">
        <v>254</v>
      </c>
      <c r="AB107" s="83">
        <v>521</v>
      </c>
      <c r="AD107" s="76" t="s">
        <v>255</v>
      </c>
      <c r="AE107" s="76">
        <v>19</v>
      </c>
    </row>
    <row r="108" spans="27:31" x14ac:dyDescent="0.25">
      <c r="AA108" s="83" t="s">
        <v>255</v>
      </c>
      <c r="AB108" s="83">
        <v>149</v>
      </c>
      <c r="AD108" s="76" t="s">
        <v>17</v>
      </c>
      <c r="AE108" s="76">
        <v>409</v>
      </c>
    </row>
    <row r="109" spans="27:31" x14ac:dyDescent="0.25">
      <c r="AA109" s="83" t="s">
        <v>17</v>
      </c>
      <c r="AB109" s="83">
        <v>1259</v>
      </c>
      <c r="AD109" s="76" t="s">
        <v>256</v>
      </c>
      <c r="AE109" s="76">
        <v>80</v>
      </c>
    </row>
    <row r="110" spans="27:31" x14ac:dyDescent="0.25">
      <c r="AA110" s="83" t="s">
        <v>256</v>
      </c>
      <c r="AB110" s="83">
        <v>210</v>
      </c>
      <c r="AD110" s="76" t="s">
        <v>257</v>
      </c>
      <c r="AE110" s="76">
        <v>66</v>
      </c>
    </row>
    <row r="111" spans="27:31" x14ac:dyDescent="0.25">
      <c r="AA111" s="83" t="s">
        <v>257</v>
      </c>
      <c r="AB111" s="83">
        <v>360</v>
      </c>
      <c r="AD111" s="76" t="s">
        <v>258</v>
      </c>
      <c r="AE111" s="76">
        <v>263</v>
      </c>
    </row>
    <row r="112" spans="27:31" x14ac:dyDescent="0.25">
      <c r="AA112" s="83" t="s">
        <v>258</v>
      </c>
      <c r="AB112" s="83">
        <v>689</v>
      </c>
      <c r="AD112" s="76" t="s">
        <v>18</v>
      </c>
      <c r="AE112" s="76">
        <v>259</v>
      </c>
    </row>
    <row r="113" spans="27:31" x14ac:dyDescent="0.25">
      <c r="AA113" s="83" t="s">
        <v>18</v>
      </c>
      <c r="AB113" s="83">
        <v>6087</v>
      </c>
      <c r="AD113" s="76" t="s">
        <v>259</v>
      </c>
      <c r="AE113" s="76">
        <v>259</v>
      </c>
    </row>
    <row r="114" spans="27:31" x14ac:dyDescent="0.25">
      <c r="AA114" s="83" t="s">
        <v>259</v>
      </c>
      <c r="AB114" s="83">
        <v>6087</v>
      </c>
      <c r="AD114" s="76" t="s">
        <v>19</v>
      </c>
      <c r="AE114" s="76">
        <v>264</v>
      </c>
    </row>
    <row r="115" spans="27:31" x14ac:dyDescent="0.25">
      <c r="AA115" s="83" t="s">
        <v>19</v>
      </c>
      <c r="AB115" s="83">
        <v>719</v>
      </c>
      <c r="AD115" s="76" t="s">
        <v>260</v>
      </c>
      <c r="AE115" s="76">
        <v>264</v>
      </c>
    </row>
    <row r="116" spans="27:31" x14ac:dyDescent="0.25">
      <c r="AA116" s="83" t="s">
        <v>260</v>
      </c>
      <c r="AB116" s="83">
        <v>719</v>
      </c>
      <c r="AD116" s="76" t="s">
        <v>20</v>
      </c>
      <c r="AE116" s="76">
        <v>278</v>
      </c>
    </row>
    <row r="117" spans="27:31" x14ac:dyDescent="0.25">
      <c r="AA117" s="83" t="s">
        <v>20</v>
      </c>
      <c r="AB117" s="83">
        <v>1029</v>
      </c>
      <c r="AD117" s="76" t="s">
        <v>261</v>
      </c>
      <c r="AE117" s="76">
        <v>130</v>
      </c>
    </row>
    <row r="118" spans="27:31" x14ac:dyDescent="0.25">
      <c r="AA118" s="83" t="s">
        <v>261</v>
      </c>
      <c r="AB118" s="83">
        <v>448</v>
      </c>
      <c r="AD118" s="76" t="s">
        <v>262</v>
      </c>
      <c r="AE118" s="76">
        <v>148</v>
      </c>
    </row>
    <row r="119" spans="27:31" x14ac:dyDescent="0.25">
      <c r="AA119" s="83" t="s">
        <v>262</v>
      </c>
      <c r="AB119" s="83">
        <v>581</v>
      </c>
      <c r="AD119" s="76" t="s">
        <v>21</v>
      </c>
      <c r="AE119" s="76">
        <v>207</v>
      </c>
    </row>
    <row r="120" spans="27:31" x14ac:dyDescent="0.25">
      <c r="AA120" s="83" t="s">
        <v>21</v>
      </c>
      <c r="AB120" s="83">
        <v>725</v>
      </c>
      <c r="AD120" s="76" t="s">
        <v>263</v>
      </c>
      <c r="AE120" s="76">
        <v>207</v>
      </c>
    </row>
    <row r="121" spans="27:31" x14ac:dyDescent="0.25">
      <c r="AA121" s="83" t="s">
        <v>263</v>
      </c>
      <c r="AB121" s="83">
        <v>725</v>
      </c>
      <c r="AD121" s="76" t="s">
        <v>22</v>
      </c>
      <c r="AE121" s="76">
        <v>2596</v>
      </c>
    </row>
    <row r="122" spans="27:31" x14ac:dyDescent="0.25">
      <c r="AA122" s="83" t="s">
        <v>22</v>
      </c>
      <c r="AB122" s="83">
        <v>2952</v>
      </c>
      <c r="AD122" s="76" t="s">
        <v>264</v>
      </c>
      <c r="AE122" s="76">
        <v>102</v>
      </c>
    </row>
    <row r="123" spans="27:31" x14ac:dyDescent="0.25">
      <c r="AA123" s="83" t="s">
        <v>264</v>
      </c>
      <c r="AB123" s="83">
        <v>306</v>
      </c>
      <c r="AD123" s="76" t="s">
        <v>265</v>
      </c>
      <c r="AE123" s="76">
        <v>463</v>
      </c>
    </row>
    <row r="124" spans="27:31" x14ac:dyDescent="0.25">
      <c r="AA124" s="83" t="s">
        <v>265</v>
      </c>
      <c r="AB124" s="83">
        <v>659</v>
      </c>
      <c r="AD124" s="76" t="s">
        <v>266</v>
      </c>
      <c r="AE124" s="76">
        <v>75</v>
      </c>
    </row>
    <row r="125" spans="27:31" x14ac:dyDescent="0.25">
      <c r="AA125" s="83" t="s">
        <v>266</v>
      </c>
      <c r="AB125" s="83">
        <v>110</v>
      </c>
      <c r="AD125" s="76" t="s">
        <v>267</v>
      </c>
      <c r="AE125" s="76">
        <v>36</v>
      </c>
    </row>
    <row r="126" spans="27:31" x14ac:dyDescent="0.25">
      <c r="AA126" s="83" t="s">
        <v>267</v>
      </c>
      <c r="AB126" s="83">
        <v>40</v>
      </c>
      <c r="AD126" s="76" t="s">
        <v>268</v>
      </c>
      <c r="AE126" s="76">
        <v>97</v>
      </c>
    </row>
    <row r="127" spans="27:31" x14ac:dyDescent="0.25">
      <c r="AA127" s="83" t="s">
        <v>268</v>
      </c>
      <c r="AB127" s="83">
        <v>58</v>
      </c>
      <c r="AD127" s="76" t="s">
        <v>269</v>
      </c>
      <c r="AE127" s="76">
        <v>477</v>
      </c>
    </row>
    <row r="128" spans="27:31" x14ac:dyDescent="0.25">
      <c r="AA128" s="83" t="s">
        <v>269</v>
      </c>
      <c r="AB128" s="83">
        <v>517</v>
      </c>
      <c r="AD128" s="76" t="s">
        <v>270</v>
      </c>
      <c r="AE128" s="76">
        <v>233</v>
      </c>
    </row>
    <row r="129" spans="27:31" x14ac:dyDescent="0.25">
      <c r="AA129" s="83" t="s">
        <v>270</v>
      </c>
      <c r="AB129" s="83">
        <v>387</v>
      </c>
      <c r="AD129" s="76" t="s">
        <v>271</v>
      </c>
      <c r="AE129" s="76">
        <v>360</v>
      </c>
    </row>
    <row r="130" spans="27:31" x14ac:dyDescent="0.25">
      <c r="AA130" s="83" t="s">
        <v>271</v>
      </c>
      <c r="AB130" s="83">
        <v>351</v>
      </c>
      <c r="AD130" s="76" t="s">
        <v>272</v>
      </c>
      <c r="AE130" s="76">
        <v>753</v>
      </c>
    </row>
    <row r="131" spans="27:31" x14ac:dyDescent="0.25">
      <c r="AA131" s="83" t="s">
        <v>272</v>
      </c>
      <c r="AB131" s="83">
        <v>524</v>
      </c>
      <c r="AD131" s="76" t="s">
        <v>71</v>
      </c>
      <c r="AE131" s="76">
        <v>23930</v>
      </c>
    </row>
    <row r="132" spans="27:31" x14ac:dyDescent="0.25">
      <c r="AA132" s="83" t="s">
        <v>71</v>
      </c>
      <c r="AB132" s="83">
        <v>54053</v>
      </c>
    </row>
  </sheetData>
  <mergeCells count="16">
    <mergeCell ref="Q23:Z23"/>
    <mergeCell ref="E1:H1"/>
    <mergeCell ref="I1:I5"/>
    <mergeCell ref="K1:K5"/>
    <mergeCell ref="E2:H2"/>
    <mergeCell ref="E3:H3"/>
    <mergeCell ref="J3:J5"/>
    <mergeCell ref="F4:F5"/>
    <mergeCell ref="G4:G5"/>
    <mergeCell ref="H4:H5"/>
    <mergeCell ref="A20:A21"/>
    <mergeCell ref="C1:C5"/>
    <mergeCell ref="A1:A5"/>
    <mergeCell ref="D1:D5"/>
    <mergeCell ref="E4:E5"/>
    <mergeCell ref="B1:B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44</vt:i4>
      </vt:variant>
    </vt:vector>
  </HeadingPairs>
  <TitlesOfParts>
    <vt:vector size="44" baseType="lpstr">
      <vt:lpstr>Suino</vt:lpstr>
      <vt:lpstr>Suino REG</vt:lpstr>
      <vt:lpstr>Vitelli a carne bianca</vt:lpstr>
      <vt:lpstr>Vitelli a carne bianca REG</vt:lpstr>
      <vt:lpstr>Vitelli altre tipologie</vt:lpstr>
      <vt:lpstr>Vitelli altre tipologie REG</vt:lpstr>
      <vt:lpstr>Annutoli</vt:lpstr>
      <vt:lpstr>Annutoli REG</vt:lpstr>
      <vt:lpstr>Bovini</vt:lpstr>
      <vt:lpstr>Bovini REG</vt:lpstr>
      <vt:lpstr>Bufalini</vt:lpstr>
      <vt:lpstr>Bufalini REG</vt:lpstr>
      <vt:lpstr>Polli da carne</vt:lpstr>
      <vt:lpstr>Polli da carne REG</vt:lpstr>
      <vt:lpstr>Ovaiole</vt:lpstr>
      <vt:lpstr>Ovaiole REG</vt:lpstr>
      <vt:lpstr>Tacchini</vt:lpstr>
      <vt:lpstr>Tacchini REG</vt:lpstr>
      <vt:lpstr>Ratiti</vt:lpstr>
      <vt:lpstr>Ratiti REG</vt:lpstr>
      <vt:lpstr>Altri avicoli</vt:lpstr>
      <vt:lpstr>Altri avicoli REG</vt:lpstr>
      <vt:lpstr>Ovini</vt:lpstr>
      <vt:lpstr>Ovini REG</vt:lpstr>
      <vt:lpstr>Caprini</vt:lpstr>
      <vt:lpstr>Caprini REG</vt:lpstr>
      <vt:lpstr>Equidi</vt:lpstr>
      <vt:lpstr>Equidi REG</vt:lpstr>
      <vt:lpstr>Conigli</vt:lpstr>
      <vt:lpstr>Conigli REG</vt:lpstr>
      <vt:lpstr>Lepri</vt:lpstr>
      <vt:lpstr>Lepri REG</vt:lpstr>
      <vt:lpstr>Acquacoltura</vt:lpstr>
      <vt:lpstr>Acquacoltura REG</vt:lpstr>
      <vt:lpstr>Altre specie</vt:lpstr>
      <vt:lpstr>Altre specie REG</vt:lpstr>
      <vt:lpstr>Animali da pelliccia</vt:lpstr>
      <vt:lpstr>Animali da pelliccia REG</vt:lpstr>
      <vt:lpstr>TOTALE REG</vt:lpstr>
      <vt:lpstr>TOTALE ASL</vt:lpstr>
      <vt:lpstr>2021</vt:lpstr>
      <vt:lpstr>2020</vt:lpstr>
      <vt:lpstr>2019</vt:lpstr>
      <vt:lpstr>2018</vt:lpstr>
    </vt:vector>
  </TitlesOfParts>
  <Company>IZSLER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MAISANO ANTONIO MARCO</dc:creator>
  <cp:lastModifiedBy>Menegon Francesca</cp:lastModifiedBy>
  <cp:lastPrinted>2021-12-02T07:32:22Z</cp:lastPrinted>
  <dcterms:created xsi:type="dcterms:W3CDTF">2020-12-16T11:20:51Z</dcterms:created>
  <dcterms:modified xsi:type="dcterms:W3CDTF">2021-12-29T14:28:49Z</dcterms:modified>
</cp:coreProperties>
</file>